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6530" windowHeight="6855" activeTab="0"/>
  </bookViews>
  <sheets>
    <sheet name="Goa" sheetId="1" r:id="rId1"/>
    <sheet name="Sheet1" sheetId="2" r:id="rId2"/>
  </sheets>
  <definedNames>
    <definedName name="_xlnm.Print_Area" localSheetId="0">'Goa'!$A$1:$H$346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30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<sst xmlns="http://schemas.openxmlformats.org/spreadsheetml/2006/main" count="511" uniqueCount="243">
  <si>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</si>
  <si>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</si>
  <si>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</si>
  <si>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</si>
  <si>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</si>
  <si>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</si>
  <si>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</si>
  <si>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</si>
  <si>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</si>
  <si>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5=(4/2)*100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</si>
  <si>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</si>
  <si>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</si>
  <si>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</si>
  <si>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</si>
  <si>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</si>
  <si>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</si>
  <si>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</si>
  <si>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</si>
  <si>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</si>
  <si>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</si>
  <si>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</si>
  <si>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>Bench Mark as per State's claim</t>
  </si>
  <si>
    <t>PY</t>
  </si>
  <si>
    <t>U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</si>
  <si>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</si>
  <si>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</si>
  <si>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</si>
  <si>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</si>
  <si>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</si>
  <si>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</si>
  <si>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</si>
  <si>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</si>
  <si>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</si>
  <si>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Average number of children availing MDM*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</si>
  <si>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</si>
  <si>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</si>
  <si>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</si>
  <si>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</si>
  <si>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</si>
  <si>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</si>
  <si>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</si>
  <si>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</si>
  <si>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</si>
  <si>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</si>
  <si>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</si>
  <si>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</si>
  <si>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</si>
  <si>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</si>
  <si>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</si>
  <si>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</si>
  <si>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</si>
  <si>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</si>
  <si>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</si>
  <si>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</si>
  <si>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</si>
  <si>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</si>
  <si>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</si>
  <si>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</si>
  <si>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</si>
  <si>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</si>
  <si>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4.2) Cooking cost allocation and disbursed to Dists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</si>
  <si>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</si>
  <si>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</si>
  <si>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</si>
  <si>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</si>
  <si>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</si>
  <si>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</si>
  <si>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</si>
  <si>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</si>
  <si>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</si>
  <si>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</si>
  <si>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</si>
  <si>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</si>
  <si>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</si>
  <si>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</si>
  <si>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</si>
  <si>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</si>
  <si>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</si>
  <si>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</si>
  <si>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</si>
  <si>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</si>
  <si>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</si>
  <si>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</si>
  <si>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</si>
  <si>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</si>
  <si>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</si>
  <si>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</si>
  <si>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</si>
  <si>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</si>
  <si>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</si>
  <si>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</si>
  <si>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</si>
  <si>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</si>
  <si>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</si>
  <si>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</si>
  <si>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</si>
  <si>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</si>
  <si>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</si>
  <si>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</si>
  <si>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</si>
  <si>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</si>
  <si>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</si>
  <si>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</si>
  <si>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</si>
  <si>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</si>
  <si>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</si>
  <si>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</si>
  <si>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</si>
  <si>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</si>
  <si>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</si>
  <si>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</si>
  <si>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</si>
  <si>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</si>
  <si>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</si>
  <si>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</si>
  <si>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</si>
  <si>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Kitchen-cum-Stores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</si>
  <si>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</si>
  <si>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</si>
  <si>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</si>
  <si>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</si>
  <si>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</si>
  <si>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</si>
  <si>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</si>
  <si>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</si>
  <si>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</si>
  <si>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</si>
  <si>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</si>
  <si>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</si>
  <si>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>Bench mark (85%)</t>
  </si>
  <si>
    <t xml:space="preserve">Payment to FCI </t>
  </si>
  <si>
    <t xml:space="preserve">10.1) Reconciliation of amount sanctioned </t>
  </si>
  <si>
    <t>NCLP</t>
  </si>
  <si>
    <t xml:space="preserve">Total </t>
  </si>
  <si>
    <t>Schools</t>
  </si>
  <si>
    <t>Installment</t>
  </si>
  <si>
    <t>Dated</t>
  </si>
  <si>
    <t>Units</t>
  </si>
  <si>
    <t>Amount              (in lakh)</t>
  </si>
  <si>
    <t>Primary + Upper Primary</t>
  </si>
  <si>
    <t>Grand Total</t>
  </si>
  <si>
    <t>9.1) Releasing details</t>
  </si>
  <si>
    <t xml:space="preserve">9.2) Reconciliation of amount sanctioned </t>
  </si>
  <si>
    <t>Total available</t>
  </si>
  <si>
    <t>% available</t>
  </si>
  <si>
    <t>State : Goa</t>
  </si>
  <si>
    <t>North</t>
  </si>
  <si>
    <t>South</t>
  </si>
  <si>
    <t>Annual Work Plan &amp; Budget  (AWP&amp;B) 2018-19</t>
  </si>
  <si>
    <t>Section-A : REVIEW OF IMPLEMENTATION OF MDM SCHEME DURING 2017-18(1.4.17 to 31.03.18)</t>
  </si>
  <si>
    <t>MDM PAB Approval for 2017-18</t>
  </si>
  <si>
    <t>Average number of children availed MDM during 1.4.17 to 31.03.18 (AT-5&amp;5A)</t>
  </si>
  <si>
    <t>i) Base period 01.04.17 to 31.03.18</t>
  </si>
  <si>
    <t xml:space="preserve">ii) Base period 01.04.17 to 31.03.18 (As per PAB aaproval = 220 days for Py &amp; U Py ) </t>
  </si>
  <si>
    <t>No. of Meals as per PAB approval (01.04.17 to 31.3.18)</t>
  </si>
  <si>
    <t>2.1  Institutions- (Primary) (Source data : Table AT-3A of AWP&amp;B 2018-19)</t>
  </si>
  <si>
    <t>2.2  Institutions- (Primary with Upper Primary) (Source data : Table AT-3B of AWP&amp;B 2018-19)</t>
  </si>
  <si>
    <t>2.2A  Institutions- (Upper Primary) (Source data : Table AT-3C of AWP&amp;B 2018-19)</t>
  </si>
  <si>
    <t>2.3  Coverage Chidlren vs. Enrolment ( Primary) (Source data : Table AT-4 &amp; 5  of AWP&amp;B 2018-19)</t>
  </si>
  <si>
    <t>Enrolment as on 30.9.2017</t>
  </si>
  <si>
    <t>2.4  Coverage Chidlren vs. Enrolment  ( Upper Primary) (Source data : Table AT- 4A &amp; 5-A of AWP&amp;B 2018-19)</t>
  </si>
  <si>
    <t>2.5  No. of children  ( Primary) (Source data : Table AT-5  of AWP&amp;B 2018-19)</t>
  </si>
  <si>
    <t>No. of children as per PAB Approval for  2017-18</t>
  </si>
  <si>
    <t>Avg. number of children availing MDM</t>
  </si>
  <si>
    <t>2.6  No. of children  ( Upper Primary) (Source data : Table AT-5-A of AWP&amp;B 2018-19)</t>
  </si>
  <si>
    <t>2.7 No. of meal to be served and  actual number of meal served during 2017-18 (Source data: Table AT-5 &amp; 5A of AWP&amp;B 2018-19)</t>
  </si>
  <si>
    <t>No of meals to be served during 1.4.17 to 31.03.18</t>
  </si>
  <si>
    <t>No of meal served during 1.4.17 to 31.03.18</t>
  </si>
  <si>
    <t>Opening Stock as on 1.4.2017</t>
  </si>
  <si>
    <t>Allocation for 2017-18</t>
  </si>
  <si>
    <t>Lifting as on 31.03.2018</t>
  </si>
  <si>
    <t xml:space="preserve"> 3.2) District-wise opening balance as on 1.4.2017 (Source data: Table AT-6 &amp; 6A of AWP&amp;B 2018-19)</t>
  </si>
  <si>
    <t xml:space="preserve">Allocation for 2017-18              </t>
  </si>
  <si>
    <t xml:space="preserve">Opening Stock as on 1.4.2017                                                  </t>
  </si>
  <si>
    <t>% of OS on allocation 2017-18</t>
  </si>
  <si>
    <t xml:space="preserve"> 3.3) District-wise unspent balance as on 31.03.2018 (Source data: Table AT-6 &amp; 6A of AWP&amp;B 2018-19)</t>
  </si>
  <si>
    <t xml:space="preserve">Unspent Balance as on 31.03.2018                                                  </t>
  </si>
  <si>
    <t>% of UB on allocation 2017-18</t>
  </si>
  <si>
    <t>Unspent balance as on 31.3.17</t>
  </si>
  <si>
    <t>Lifting upto 31.03.18</t>
  </si>
  <si>
    <t>3.5) District-wise Foodgrains availability  as on 31.03.18 (Source data: Table AT-6 &amp; 6A of AWP&amp;B 2018-19)</t>
  </si>
  <si>
    <t>Source: Table AT-6 &amp; 6A of AWP&amp;B 2018-19</t>
  </si>
  <si>
    <t>OB as on 1.4.2017</t>
  </si>
  <si>
    <t>3.7)  District-wise Utilisation of foodgrains (Source data: Table AT-6 &amp; 6A of AWP&amp;B 2018-19)</t>
  </si>
  <si>
    <t xml:space="preserve"> 4.1.1) District-wise opening balance as on 1.4.2017 (Source data: Table AT-7 &amp; 7A of AWP&amp;B 2018-19)</t>
  </si>
  <si>
    <t xml:space="preserve">Allocation for 2017-18                                          </t>
  </si>
  <si>
    <t xml:space="preserve">Opening Balance as on 1.4.2017                                               </t>
  </si>
  <si>
    <t>% of OB on allocation 2017-18</t>
  </si>
  <si>
    <t xml:space="preserve"> 4.1.2) District-wise unspent  balance as on 31.03.2018 Source data: Table AT-7 &amp; 7A of AWP&amp;B 2018-19)</t>
  </si>
  <si>
    <t xml:space="preserve">Allocation for 2018-19                                   </t>
  </si>
  <si>
    <t xml:space="preserve">Unspent Balance as on 31.03.2018                                                        </t>
  </si>
  <si>
    <t>OB as on 1.4.17</t>
  </si>
  <si>
    <t>4.3)  District-wise Cooking Cost availability (Source data: Table AT-7 &amp; 7A of AWP&amp;B 2018-19)</t>
  </si>
  <si>
    <t xml:space="preserve">Allocation for 2017-18                                             </t>
  </si>
  <si>
    <t xml:space="preserve">Opening Balance as on 1.4.2017                                                         </t>
  </si>
  <si>
    <t>4.5)  District-wise Utilisation of Cooking cost (Source data: Table AT-7 &amp; 7A of AWP&amp;B 2018-19)</t>
  </si>
  <si>
    <t xml:space="preserve">Allocation for 2017-18                                     </t>
  </si>
  <si>
    <t>5. Reconciliation of Utilisation and Performance during 2017-18 [PRIMARY+ UPPER PRIMARY]</t>
  </si>
  <si>
    <t>5.2 Reconciliation of Food grains utilisation during 2017-18 (Source data: para 2.7 and 3.7 above)</t>
  </si>
  <si>
    <t>No. of Meals served during 01.4.17 to 31.03.18</t>
  </si>
  <si>
    <t>5.3 Reconciliation of Cooking Cost utilisation during 2017-18 (Source data: para 2.5 and 4.7 above)</t>
  </si>
  <si>
    <t>(Refer table AT_8 and AT-8A,AWP&amp;B, 2018-19)</t>
  </si>
  <si>
    <t>PAB Approval for 2017-18</t>
  </si>
  <si>
    <t xml:space="preserve">Allocation for 2017-18                            </t>
  </si>
  <si>
    <t>Opening Balance as on 1.4.2017</t>
  </si>
  <si>
    <t>Refer table AT_8 and AT-8A,AWP&amp;B, 2018-19</t>
  </si>
  <si>
    <t xml:space="preserve">Allocation for 2017-18                           </t>
  </si>
  <si>
    <t>(Refer table AT_8 and AT-8A, AWP&amp;B, 2018-19)</t>
  </si>
  <si>
    <t>Unspent balance as on 31.03.2018</t>
  </si>
  <si>
    <t>% of UB as on Allocation 2017-18</t>
  </si>
  <si>
    <t>Released during 2017-18.</t>
  </si>
  <si>
    <t>7.2) Utilisation of MME during 2017-18 (Source data: Table AT-10 of AWP&amp;B 2018-19)</t>
  </si>
  <si>
    <t>(As on 31.03.18)</t>
  </si>
  <si>
    <t>Allocated for 2017-18</t>
  </si>
  <si>
    <t>8.2) Utilisation of TA during 2017-18 (Source data: Table AT-9 of AWP&amp;B 2018-19)</t>
  </si>
  <si>
    <t>Releases for Kitchen sheds by GoI as on 31.03.2018</t>
  </si>
  <si>
    <t>2006-17</t>
  </si>
  <si>
    <t>9.3) Achievement ( under MDM Funds) (Source data: Table AT-10 of AWP&amp;B 2018-19)</t>
  </si>
  <si>
    <t>Sanctioned by GoI during 2006-07 to 2017-18</t>
  </si>
  <si>
    <t>Cosntructed upto 31.03.18</t>
  </si>
  <si>
    <t>Institution</t>
  </si>
  <si>
    <t>Children</t>
  </si>
  <si>
    <t>Working Days</t>
  </si>
  <si>
    <t>Foodgrain Util.</t>
  </si>
  <si>
    <t>Payment to FCI</t>
  </si>
  <si>
    <t>Cooking Cost</t>
  </si>
  <si>
    <t>Payment to CCH</t>
  </si>
  <si>
    <t>MME</t>
  </si>
  <si>
    <t>Kitchen Shed</t>
  </si>
  <si>
    <t>Kitchen Devices</t>
  </si>
  <si>
    <t>TA</t>
  </si>
  <si>
    <t>Monthly D.E</t>
  </si>
  <si>
    <t>Annual D.E</t>
  </si>
  <si>
    <t>School Health</t>
  </si>
  <si>
    <t>Drinking Water</t>
  </si>
  <si>
    <t xml:space="preserve">Toilet Facility </t>
  </si>
  <si>
    <t>Fund flow</t>
  </si>
  <si>
    <t>2014-15 (Replacement)</t>
  </si>
  <si>
    <t>Sactioned during 2006-07 to 2017-18</t>
  </si>
  <si>
    <t>1521 (Replacement)</t>
  </si>
  <si>
    <t>Achievement (C+IP) upto 31.03.2018</t>
  </si>
  <si>
    <t>9. INFRASTRUCTURE DEVELOPMENT DURING 2017-18 (Primary + Upper primary)</t>
  </si>
  <si>
    <t>10.2) Achievement ( under MDM Funds) (Source data: Table AT-11 of AWP&amp;B 2017-18)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</si>
</sst>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6" applyFont="1" applyFill="1" applyBorder="1" applyAlignment="1">
      <alignment horizontal="left" vertical="top" wrapText="1"/>
      <protection/>
    </xf>
    <xf numFmtId="2" fontId="6" fillId="0" borderId="0" xfId="75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78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78" applyFont="1" applyBorder="1" applyAlignment="1">
      <alignment/>
    </xf>
    <xf numFmtId="9" fontId="2" fillId="0" borderId="10" xfId="78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78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78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78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78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78" applyFont="1" applyBorder="1" applyAlignment="1">
      <alignment/>
    </xf>
    <xf numFmtId="9" fontId="2" fillId="0" borderId="10" xfId="78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78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66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78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78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78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78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78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78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78" applyNumberFormat="1" applyFont="1" applyBorder="1" applyAlignment="1">
      <alignment horizontal="right" vertical="center" wrapText="1"/>
    </xf>
    <xf numFmtId="2" fontId="3" fillId="0" borderId="10" xfId="78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10" xfId="66" applyFont="1" applyFill="1" applyBorder="1" applyAlignment="1">
      <alignment horizontal="center" wrapText="1"/>
      <protection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78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78" applyFont="1" applyBorder="1" applyAlignment="1" quotePrefix="1">
      <alignment horizontal="right"/>
    </xf>
    <xf numFmtId="9" fontId="3" fillId="0" borderId="0" xfId="78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66" applyFont="1">
      <alignment/>
      <protection/>
    </xf>
    <xf numFmtId="0" fontId="4" fillId="0" borderId="0" xfId="66" applyFont="1">
      <alignment/>
      <protection/>
    </xf>
    <xf numFmtId="2" fontId="5" fillId="0" borderId="10" xfId="66" applyNumberFormat="1" applyFont="1" applyBorder="1" applyAlignment="1">
      <alignment wrapText="1"/>
      <protection/>
    </xf>
    <xf numFmtId="0" fontId="14" fillId="0" borderId="10" xfId="66" applyFont="1" applyFill="1" applyBorder="1" applyAlignment="1">
      <alignment horizontal="center" wrapText="1"/>
      <protection/>
    </xf>
    <xf numFmtId="2" fontId="5" fillId="0" borderId="0" xfId="66" applyNumberFormat="1" applyFont="1" applyBorder="1" applyAlignment="1">
      <alignment wrapText="1"/>
      <protection/>
    </xf>
    <xf numFmtId="0" fontId="5" fillId="0" borderId="0" xfId="66" applyFont="1" applyBorder="1">
      <alignment/>
      <protection/>
    </xf>
    <xf numFmtId="2" fontId="5" fillId="0" borderId="0" xfId="66" applyNumberFormat="1" applyFont="1" applyBorder="1">
      <alignment/>
      <protection/>
    </xf>
    <xf numFmtId="2" fontId="15" fillId="0" borderId="0" xfId="66" applyNumberFormat="1" applyFont="1">
      <alignment/>
      <protection/>
    </xf>
    <xf numFmtId="0" fontId="15" fillId="0" borderId="0" xfId="66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6" applyNumberFormat="1" applyFont="1" applyBorder="1" applyAlignment="1">
      <alignment horizontal="center" vertical="center"/>
      <protection/>
    </xf>
    <xf numFmtId="9" fontId="2" fillId="0" borderId="10" xfId="78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vertical="center" wrapText="1"/>
      <protection/>
    </xf>
    <xf numFmtId="0" fontId="4" fillId="0" borderId="0" xfId="66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8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66" applyNumberFormat="1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78" applyFont="1" applyBorder="1" applyAlignment="1">
      <alignment horizontal="center" vertical="center"/>
    </xf>
    <xf numFmtId="9" fontId="2" fillId="0" borderId="10" xfId="78" applyFont="1" applyBorder="1" applyAlignment="1">
      <alignment horizontal="center" vertical="center" wrapText="1"/>
    </xf>
    <xf numFmtId="9" fontId="3" fillId="0" borderId="10" xfId="78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78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78" applyFont="1" applyBorder="1" applyAlignment="1">
      <alignment horizontal="center" vertical="center" wrapText="1"/>
    </xf>
    <xf numFmtId="9" fontId="0" fillId="0" borderId="10" xfId="78" applyFont="1" applyBorder="1" applyAlignment="1">
      <alignment horizontal="center" vertical="center" wrapText="1"/>
    </xf>
    <xf numFmtId="9" fontId="0" fillId="0" borderId="10" xfId="78" applyFont="1" applyBorder="1" applyAlignment="1">
      <alignment horizontal="right" vertical="center" wrapText="1"/>
    </xf>
    <xf numFmtId="9" fontId="23" fillId="0" borderId="10" xfId="78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4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64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78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9" fontId="0" fillId="0" borderId="10" xfId="78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78" applyFont="1" applyBorder="1" applyAlignment="1">
      <alignment/>
    </xf>
    <xf numFmtId="9" fontId="23" fillId="0" borderId="10" xfId="78" applyFont="1" applyBorder="1" applyAlignment="1">
      <alignment/>
    </xf>
    <xf numFmtId="2" fontId="2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66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66" applyFont="1" applyFill="1" applyBorder="1" applyAlignment="1">
      <alignment horizontal="center" wrapText="1"/>
      <protection/>
    </xf>
    <xf numFmtId="9" fontId="0" fillId="0" borderId="0" xfId="78" applyFont="1" applyBorder="1" applyAlignment="1">
      <alignment/>
    </xf>
    <xf numFmtId="9" fontId="23" fillId="0" borderId="0" xfId="78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6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78" applyFont="1" applyFill="1" applyBorder="1" applyAlignment="1" quotePrefix="1">
      <alignment horizontal="center"/>
    </xf>
    <xf numFmtId="9" fontId="2" fillId="33" borderId="10" xfId="78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78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78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78" applyFont="1" applyFill="1" applyBorder="1" applyAlignment="1">
      <alignment/>
    </xf>
    <xf numFmtId="1" fontId="3" fillId="33" borderId="16" xfId="0" applyNumberFormat="1" applyFont="1" applyFill="1" applyBorder="1" applyAlignment="1">
      <alignment horizontal="right"/>
    </xf>
    <xf numFmtId="1" fontId="3" fillId="33" borderId="16" xfId="66" applyNumberFormat="1" applyFont="1" applyFill="1" applyBorder="1" applyAlignment="1">
      <alignment horizontal="right"/>
      <protection/>
    </xf>
    <xf numFmtId="9" fontId="3" fillId="33" borderId="10" xfId="78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78" applyFont="1" applyFill="1" applyBorder="1" applyAlignment="1">
      <alignment horizontal="center" vertical="center" wrapText="1"/>
    </xf>
    <xf numFmtId="9" fontId="0" fillId="33" borderId="10" xfId="78" applyFont="1" applyFill="1" applyBorder="1" applyAlignment="1">
      <alignment/>
    </xf>
    <xf numFmtId="0" fontId="0" fillId="0" borderId="10" xfId="0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horizontal="center"/>
    </xf>
    <xf numFmtId="0" fontId="24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right" vertical="center"/>
    </xf>
    <xf numFmtId="0" fontId="17" fillId="33" borderId="17" xfId="0" applyFont="1" applyFill="1" applyBorder="1" applyAlignment="1">
      <alignment/>
    </xf>
    <xf numFmtId="0" fontId="16" fillId="33" borderId="17" xfId="0" applyFont="1" applyFill="1" applyBorder="1" applyAlignment="1">
      <alignment horizontal="right"/>
    </xf>
    <xf numFmtId="0" fontId="16" fillId="33" borderId="1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16" fillId="33" borderId="18" xfId="66" applyFont="1" applyFill="1" applyBorder="1">
      <alignment/>
      <protection/>
    </xf>
    <xf numFmtId="0" fontId="17" fillId="33" borderId="0" xfId="66" applyFont="1" applyFill="1" applyBorder="1">
      <alignment/>
      <protection/>
    </xf>
    <xf numFmtId="0" fontId="17" fillId="33" borderId="19" xfId="66" applyFont="1" applyFill="1" applyBorder="1">
      <alignment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/>
      <protection/>
    </xf>
    <xf numFmtId="0" fontId="17" fillId="33" borderId="10" xfId="66" applyFont="1" applyFill="1" applyBorder="1">
      <alignment/>
      <protection/>
    </xf>
    <xf numFmtId="1" fontId="17" fillId="33" borderId="10" xfId="66" applyNumberFormat="1" applyFont="1" applyFill="1" applyBorder="1">
      <alignment/>
      <protection/>
    </xf>
    <xf numFmtId="2" fontId="17" fillId="33" borderId="10" xfId="66" applyNumberFormat="1" applyFont="1" applyFill="1" applyBorder="1">
      <alignment/>
      <protection/>
    </xf>
    <xf numFmtId="9" fontId="16" fillId="33" borderId="10" xfId="80" applyFont="1" applyFill="1" applyBorder="1" applyAlignment="1">
      <alignment/>
    </xf>
    <xf numFmtId="0" fontId="17" fillId="33" borderId="18" xfId="66" applyFont="1" applyFill="1" applyBorder="1">
      <alignment/>
      <protection/>
    </xf>
    <xf numFmtId="0" fontId="17" fillId="33" borderId="10" xfId="66" applyFont="1" applyFill="1" applyBorder="1" applyAlignment="1">
      <alignment horizontal="center" vertical="top" wrapText="1"/>
      <protection/>
    </xf>
    <xf numFmtId="0" fontId="19" fillId="33" borderId="10" xfId="66" applyFont="1" applyFill="1" applyBorder="1" applyAlignment="1">
      <alignment horizontal="center"/>
      <protection/>
    </xf>
    <xf numFmtId="0" fontId="19" fillId="33" borderId="0" xfId="66" applyFont="1" applyFill="1" applyBorder="1">
      <alignment/>
      <protection/>
    </xf>
    <xf numFmtId="0" fontId="19" fillId="33" borderId="19" xfId="66" applyFont="1" applyFill="1" applyBorder="1">
      <alignment/>
      <protection/>
    </xf>
    <xf numFmtId="0" fontId="0" fillId="33" borderId="10" xfId="0" applyFill="1" applyBorder="1" applyAlignment="1">
      <alignment/>
    </xf>
    <xf numFmtId="9" fontId="17" fillId="33" borderId="10" xfId="80" applyFont="1" applyFill="1" applyBorder="1" applyAlignment="1">
      <alignment vertical="center"/>
    </xf>
    <xf numFmtId="0" fontId="19" fillId="33" borderId="18" xfId="66" applyFont="1" applyFill="1" applyBorder="1" applyAlignment="1">
      <alignment horizontal="left"/>
      <protection/>
    </xf>
    <xf numFmtId="0" fontId="16" fillId="33" borderId="0" xfId="66" applyFont="1" applyFill="1" applyBorder="1" applyAlignment="1">
      <alignment horizontal="right"/>
      <protection/>
    </xf>
    <xf numFmtId="2" fontId="20" fillId="33" borderId="0" xfId="66" applyNumberFormat="1" applyFont="1" applyFill="1" applyBorder="1" applyAlignment="1">
      <alignment horizontal="center" vertical="top" wrapText="1"/>
      <protection/>
    </xf>
    <xf numFmtId="9" fontId="20" fillId="33" borderId="0" xfId="80" applyFont="1" applyFill="1" applyBorder="1" applyAlignment="1">
      <alignment horizontal="center" vertical="top" wrapText="1"/>
    </xf>
    <xf numFmtId="2" fontId="16" fillId="33" borderId="0" xfId="66" applyNumberFormat="1" applyFont="1" applyFill="1" applyBorder="1" applyAlignment="1">
      <alignment vertical="center"/>
      <protection/>
    </xf>
    <xf numFmtId="9" fontId="16" fillId="33" borderId="0" xfId="80" applyFont="1" applyFill="1" applyBorder="1" applyAlignment="1">
      <alignment vertical="center"/>
    </xf>
    <xf numFmtId="0" fontId="18" fillId="33" borderId="18" xfId="66" applyFont="1" applyFill="1" applyBorder="1">
      <alignment/>
      <protection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78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78" applyFont="1" applyFill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78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78" applyNumberFormat="1" applyFont="1" applyBorder="1" applyAlignment="1">
      <alignment/>
    </xf>
    <xf numFmtId="0" fontId="3" fillId="0" borderId="10" xfId="0" applyFont="1" applyBorder="1" applyAlignment="1">
      <alignment/>
    </xf>
    <xf numFmtId="9" fontId="2" fillId="0" borderId="10" xfId="78" applyFont="1" applyBorder="1" applyAlignment="1">
      <alignment horizontal="center" vertical="top"/>
    </xf>
    <xf numFmtId="0" fontId="3" fillId="33" borderId="21" xfId="0" applyFont="1" applyFill="1" applyBorder="1" applyAlignment="1">
      <alignment wrapText="1"/>
    </xf>
    <xf numFmtId="2" fontId="3" fillId="33" borderId="21" xfId="0" applyNumberFormat="1" applyFont="1" applyFill="1" applyBorder="1" applyAlignment="1">
      <alignment/>
    </xf>
    <xf numFmtId="0" fontId="5" fillId="0" borderId="10" xfId="66" applyFont="1" applyFill="1" applyBorder="1" applyAlignment="1">
      <alignment horizontal="center" vertical="center" wrapText="1"/>
      <protection/>
    </xf>
    <xf numFmtId="2" fontId="5" fillId="0" borderId="10" xfId="66" applyNumberFormat="1" applyFont="1" applyBorder="1" applyAlignment="1">
      <alignment vertical="center" wrapText="1"/>
      <protection/>
    </xf>
    <xf numFmtId="0" fontId="17" fillId="33" borderId="10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 vertical="top" wrapText="1"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0" fillId="0" borderId="13" xfId="0" applyFont="1" applyBorder="1" applyAlignment="1">
      <alignment vertical="center" wrapText="1"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Fill="1" applyBorder="1" applyAlignment="1">
      <alignment vertical="center" wrapText="1"/>
    </xf>
    <xf numFmtId="18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17" fillId="33" borderId="10" xfId="66" applyFont="1" applyFill="1" applyBorder="1" applyAlignment="1">
      <alignment horizontal="left"/>
      <protection/>
    </xf>
    <xf numFmtId="1" fontId="0" fillId="33" borderId="10" xfId="0" applyNumberFormat="1" applyFill="1" applyBorder="1" applyAlignment="1">
      <alignment/>
    </xf>
    <xf numFmtId="1" fontId="17" fillId="33" borderId="10" xfId="66" applyNumberFormat="1" applyFont="1" applyFill="1" applyBorder="1" applyAlignment="1">
      <alignment horizontal="right"/>
      <protection/>
    </xf>
    <xf numFmtId="2" fontId="17" fillId="33" borderId="10" xfId="66" applyNumberFormat="1" applyFont="1" applyFill="1" applyBorder="1" applyAlignment="1">
      <alignment horizontal="right"/>
      <protection/>
    </xf>
    <xf numFmtId="9" fontId="17" fillId="33" borderId="10" xfId="8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17" fillId="33" borderId="10" xfId="66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1" fontId="4" fillId="0" borderId="2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17" fillId="33" borderId="10" xfId="66" applyFont="1" applyFill="1" applyBorder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right"/>
    </xf>
    <xf numFmtId="0" fontId="19" fillId="33" borderId="17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5" xfId="66" applyFont="1" applyFill="1" applyBorder="1" applyAlignment="1">
      <alignment horizontal="center" vertical="center"/>
      <protection/>
    </xf>
    <xf numFmtId="0" fontId="17" fillId="33" borderId="21" xfId="66" applyFont="1" applyFill="1" applyBorder="1" applyAlignment="1">
      <alignment horizontal="center" vertical="center"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3 2" xfId="67"/>
    <cellStyle name="Normal 3 2 2" xfId="68"/>
    <cellStyle name="Normal 3 3" xfId="69"/>
    <cellStyle name="Normal 4" xfId="70"/>
    <cellStyle name="Normal 4 2" xfId="71"/>
    <cellStyle name="Normal 6" xfId="72"/>
    <cellStyle name="Normal 7" xfId="73"/>
    <cellStyle name="Normal 7 2" xfId="74"/>
    <cellStyle name="Normal_calculation -utt" xfId="75"/>
    <cellStyle name="Note" xfId="76"/>
    <cellStyle name="Output" xfId="77"/>
    <cellStyle name="Percent" xfId="78"/>
    <cellStyle name="Percent 2" xfId="79"/>
    <cellStyle name="Percent 2 2" xfId="80"/>
    <cellStyle name="Percent 2 2 2" xfId="81"/>
    <cellStyle name="Percent 2 3" xfId="82"/>
    <cellStyle name="Percent 2 3 2" xfId="83"/>
    <cellStyle name="Percent 6" xfId="84"/>
    <cellStyle name="Percent 6 2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"/>
          <c:y val="0.139"/>
          <c:w val="0.42525"/>
          <c:h val="0.71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Sheet1!$A$3:$A$19</c:f>
              <c:strCache/>
            </c:strRef>
          </c:cat>
          <c:val>
            <c:numRef>
              <c:f>Sheet1!$B$3:$B$19</c:f>
              <c:numCache/>
            </c:numRef>
          </c:val>
        </c:ser>
        <c:axId val="54593765"/>
        <c:axId val="21581838"/>
      </c:radarChart>
      <c:catAx>
        <c:axId val="545937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81838"/>
        <c:crosses val="autoZero"/>
        <c:auto val="0"/>
        <c:lblOffset val="100"/>
        <c:tickLblSkip val="1"/>
        <c:noMultiLvlLbl val="0"/>
      </c:catAx>
      <c:valAx>
        <c:axId val="21581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593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1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135</xdr:row>
      <xdr:rowOff>0</xdr:rowOff>
    </xdr:from>
    <xdr:to>
      <xdr:col>6</xdr:col>
      <xdr:colOff>533400</xdr:colOff>
      <xdr:row>135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318516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135</xdr:row>
      <xdr:rowOff>0</xdr:rowOff>
    </xdr:from>
    <xdr:to>
      <xdr:col>3</xdr:col>
      <xdr:colOff>333375</xdr:colOff>
      <xdr:row>135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318516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135</xdr:row>
      <xdr:rowOff>0</xdr:rowOff>
    </xdr:from>
    <xdr:to>
      <xdr:col>5</xdr:col>
      <xdr:colOff>285750</xdr:colOff>
      <xdr:row>135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318516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9</xdr:row>
      <xdr:rowOff>85725</xdr:rowOff>
    </xdr:from>
    <xdr:to>
      <xdr:col>13</xdr:col>
      <xdr:colOff>381000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3733800" y="2352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8"/>
  <sheetViews>
    <sheetView tabSelected="1" view="pageBreakPreview" zoomScaleNormal="106" zoomScaleSheetLayoutView="100" zoomScalePageLayoutView="0" workbookViewId="0" topLeftCell="A125">
      <selection activeCell="F142" sqref="F142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07" t="s">
        <v>0</v>
      </c>
      <c r="B1" s="308"/>
      <c r="C1" s="308"/>
      <c r="D1" s="308"/>
      <c r="E1" s="308"/>
      <c r="F1" s="308"/>
      <c r="G1" s="308"/>
      <c r="H1" s="309"/>
    </row>
    <row r="2" spans="1:8" ht="14.25">
      <c r="A2" s="310" t="s">
        <v>1</v>
      </c>
      <c r="B2" s="311"/>
      <c r="C2" s="311"/>
      <c r="D2" s="311"/>
      <c r="E2" s="311"/>
      <c r="F2" s="311"/>
      <c r="G2" s="311"/>
      <c r="H2" s="312"/>
    </row>
    <row r="3" spans="1:8" ht="14.25">
      <c r="A3" s="310" t="s">
        <v>148</v>
      </c>
      <c r="B3" s="311"/>
      <c r="C3" s="311"/>
      <c r="D3" s="311"/>
      <c r="E3" s="311"/>
      <c r="F3" s="311"/>
      <c r="G3" s="311"/>
      <c r="H3" s="312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13" t="s">
        <v>145</v>
      </c>
      <c r="B5" s="314"/>
      <c r="C5" s="314"/>
      <c r="D5" s="314"/>
      <c r="E5" s="314"/>
      <c r="F5" s="314"/>
      <c r="G5" s="314"/>
      <c r="H5" s="315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16" t="s">
        <v>2</v>
      </c>
      <c r="B7" s="316"/>
      <c r="C7" s="316"/>
      <c r="D7" s="316"/>
      <c r="E7" s="316"/>
      <c r="F7" s="316"/>
      <c r="G7" s="316"/>
      <c r="H7" s="316"/>
    </row>
    <row r="8" ht="4.5" customHeight="1"/>
    <row r="9" spans="1:8" ht="14.25">
      <c r="A9" s="316" t="s">
        <v>149</v>
      </c>
      <c r="B9" s="316"/>
      <c r="C9" s="316"/>
      <c r="D9" s="316"/>
      <c r="E9" s="316"/>
      <c r="F9" s="316"/>
      <c r="G9" s="316"/>
      <c r="H9" s="316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17" t="s">
        <v>4</v>
      </c>
      <c r="B13" s="317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86.25" customHeight="1">
      <c r="A15" s="15" t="s">
        <v>5</v>
      </c>
      <c r="B15" s="16" t="s">
        <v>150</v>
      </c>
      <c r="C15" s="16" t="s">
        <v>151</v>
      </c>
      <c r="D15" s="16" t="s">
        <v>6</v>
      </c>
      <c r="E15" s="15" t="s">
        <v>7</v>
      </c>
      <c r="F15" s="11"/>
      <c r="G15" s="11"/>
      <c r="H15" s="11"/>
    </row>
    <row r="16" spans="1:8" ht="14.25" customHeight="1">
      <c r="A16" s="17">
        <v>1</v>
      </c>
      <c r="B16" s="18">
        <v>2</v>
      </c>
      <c r="C16" s="18">
        <v>3</v>
      </c>
      <c r="D16" s="18" t="s">
        <v>8</v>
      </c>
      <c r="E16" s="17" t="s">
        <v>9</v>
      </c>
      <c r="F16" s="11"/>
      <c r="G16" s="11"/>
      <c r="H16" s="11"/>
    </row>
    <row r="17" spans="1:5" ht="14.25">
      <c r="A17" s="19" t="s">
        <v>10</v>
      </c>
      <c r="B17" s="221">
        <v>87534</v>
      </c>
      <c r="C17" s="211">
        <v>86010</v>
      </c>
      <c r="D17" s="222">
        <f>C17-B17</f>
        <v>-1524</v>
      </c>
      <c r="E17" s="21">
        <f>D17/B17</f>
        <v>-0.017410377681815067</v>
      </c>
    </row>
    <row r="18" spans="1:8" ht="14.25">
      <c r="A18" s="19" t="s">
        <v>11</v>
      </c>
      <c r="B18" s="221">
        <v>56234</v>
      </c>
      <c r="C18" s="212">
        <v>56143</v>
      </c>
      <c r="D18" s="222">
        <f>C18-B18</f>
        <v>-91</v>
      </c>
      <c r="E18" s="21">
        <f>D18/B18</f>
        <v>-0.0016182380766084576</v>
      </c>
      <c r="F18" s="11"/>
      <c r="G18" s="13"/>
      <c r="H18" s="13"/>
    </row>
    <row r="19" spans="1:8" ht="14.25">
      <c r="A19" s="19" t="s">
        <v>132</v>
      </c>
      <c r="B19" s="221">
        <v>0</v>
      </c>
      <c r="C19" s="212">
        <v>0</v>
      </c>
      <c r="D19" s="222">
        <f>C19-B19</f>
        <v>0</v>
      </c>
      <c r="E19" s="21">
        <v>0</v>
      </c>
      <c r="F19" s="11"/>
      <c r="G19" s="13"/>
      <c r="H19" s="13"/>
    </row>
    <row r="20" spans="1:7" ht="14.25">
      <c r="A20" s="19" t="s">
        <v>12</v>
      </c>
      <c r="B20" s="179">
        <f>SUM(B17:B19)</f>
        <v>143768</v>
      </c>
      <c r="C20" s="179">
        <f>SUM(C17:C19)</f>
        <v>142153</v>
      </c>
      <c r="D20" s="222">
        <f>C20-B20</f>
        <v>-1615</v>
      </c>
      <c r="E20" s="21">
        <f>D20/B20</f>
        <v>-0.01123337599465806</v>
      </c>
      <c r="G20" s="130"/>
    </row>
    <row r="21" spans="7:8" ht="13.5" customHeight="1">
      <c r="G21" s="32"/>
      <c r="H21" s="32"/>
    </row>
    <row r="22" spans="1:4" ht="15.75" customHeight="1">
      <c r="A22" s="317" t="s">
        <v>13</v>
      </c>
      <c r="B22" s="317"/>
      <c r="C22" s="317"/>
      <c r="D22" s="317"/>
    </row>
    <row r="23" spans="1:4" ht="13.5" customHeight="1">
      <c r="A23" s="22"/>
      <c r="B23" s="22"/>
      <c r="C23" s="22"/>
      <c r="D23" s="22"/>
    </row>
    <row r="24" spans="1:7" ht="15" customHeight="1">
      <c r="A24" s="23" t="s">
        <v>15</v>
      </c>
      <c r="B24" s="24">
        <v>220</v>
      </c>
      <c r="C24" s="24">
        <v>222</v>
      </c>
      <c r="D24" s="20">
        <f>C24-B24</f>
        <v>2</v>
      </c>
      <c r="E24" s="21">
        <f>D24/B24</f>
        <v>0.00909090909090909</v>
      </c>
      <c r="G24" s="10" t="s">
        <v>14</v>
      </c>
    </row>
    <row r="25" spans="1:7" ht="15" customHeight="1">
      <c r="A25" s="23" t="s">
        <v>16</v>
      </c>
      <c r="B25" s="24">
        <v>220</v>
      </c>
      <c r="C25" s="24">
        <v>222</v>
      </c>
      <c r="D25" s="20">
        <f>C25-B25</f>
        <v>2</v>
      </c>
      <c r="E25" s="21">
        <f>D25/B25</f>
        <v>0.00909090909090909</v>
      </c>
      <c r="G25" s="10" t="s">
        <v>14</v>
      </c>
    </row>
    <row r="26" spans="1:5" ht="15" customHeight="1">
      <c r="A26" s="23" t="s">
        <v>132</v>
      </c>
      <c r="B26" s="24">
        <v>0</v>
      </c>
      <c r="C26" s="24">
        <v>0</v>
      </c>
      <c r="D26" s="20">
        <f>C26-B26</f>
        <v>0</v>
      </c>
      <c r="E26" s="21">
        <v>0</v>
      </c>
    </row>
    <row r="27" spans="1:5" ht="15" customHeight="1">
      <c r="A27" s="317"/>
      <c r="B27" s="317"/>
      <c r="C27" s="317"/>
      <c r="D27" s="317"/>
      <c r="E27" s="27"/>
    </row>
    <row r="28" spans="1:5" ht="16.5" customHeight="1">
      <c r="A28" s="318" t="s">
        <v>152</v>
      </c>
      <c r="B28" s="318"/>
      <c r="C28" s="318"/>
      <c r="D28" s="318"/>
      <c r="E28" s="27"/>
    </row>
    <row r="29" spans="1:7" ht="57.75" customHeight="1">
      <c r="A29" s="89" t="s">
        <v>5</v>
      </c>
      <c r="B29" s="89" t="s">
        <v>17</v>
      </c>
      <c r="C29" s="89" t="s">
        <v>18</v>
      </c>
      <c r="D29" s="89" t="s">
        <v>19</v>
      </c>
      <c r="E29" s="283" t="s">
        <v>7</v>
      </c>
      <c r="G29" s="10" t="s">
        <v>14</v>
      </c>
    </row>
    <row r="30" spans="1:8" ht="14.25">
      <c r="A30" s="19" t="s">
        <v>15</v>
      </c>
      <c r="B30" s="24">
        <f>B17*B24</f>
        <v>19257480</v>
      </c>
      <c r="C30" s="194">
        <v>19094220</v>
      </c>
      <c r="D30" s="20">
        <f>C30-B30</f>
        <v>-163260</v>
      </c>
      <c r="E30" s="21">
        <f>D30/B30</f>
        <v>-0.008477744751649748</v>
      </c>
      <c r="G30" s="10" t="s">
        <v>14</v>
      </c>
      <c r="H30" s="10" t="s">
        <v>14</v>
      </c>
    </row>
    <row r="31" spans="1:8" ht="14.25">
      <c r="A31" s="19" t="s">
        <v>20</v>
      </c>
      <c r="B31" s="24">
        <f>B18*B25</f>
        <v>12371480</v>
      </c>
      <c r="C31" s="24">
        <v>12463746</v>
      </c>
      <c r="D31" s="20">
        <f>C31-B31</f>
        <v>92266</v>
      </c>
      <c r="E31" s="21">
        <f>D31/B31</f>
        <v>0.007457959759058739</v>
      </c>
      <c r="G31" s="10" t="s">
        <v>14</v>
      </c>
      <c r="H31" s="10" t="s">
        <v>14</v>
      </c>
    </row>
    <row r="32" spans="1:5" ht="14.25">
      <c r="A32" s="19" t="s">
        <v>132</v>
      </c>
      <c r="B32" s="24">
        <f>B19*B26</f>
        <v>0</v>
      </c>
      <c r="C32" s="24">
        <v>0</v>
      </c>
      <c r="D32" s="20">
        <f>C32-B32</f>
        <v>0</v>
      </c>
      <c r="E32" s="21">
        <v>0</v>
      </c>
    </row>
    <row r="33" spans="1:7" ht="17.25" customHeight="1">
      <c r="A33" s="19" t="s">
        <v>12</v>
      </c>
      <c r="B33" s="24">
        <f>SUM(B30:B32)</f>
        <v>31628960</v>
      </c>
      <c r="C33" s="24">
        <f>SUM(C30:C31)</f>
        <v>31557966</v>
      </c>
      <c r="D33" s="20">
        <f>C33-B33</f>
        <v>-70994</v>
      </c>
      <c r="E33" s="21">
        <f>D33/B33</f>
        <v>-0.002244588503700406</v>
      </c>
      <c r="G33" s="10" t="s">
        <v>14</v>
      </c>
    </row>
    <row r="34" spans="1:7" ht="14.25">
      <c r="A34" s="14"/>
      <c r="B34" s="14"/>
      <c r="C34" s="14"/>
      <c r="D34" s="14"/>
      <c r="E34" s="27"/>
      <c r="G34" s="10" t="s">
        <v>14</v>
      </c>
    </row>
    <row r="35" spans="1:7" ht="17.25" customHeight="1">
      <c r="A35" s="317" t="s">
        <v>153</v>
      </c>
      <c r="B35" s="317"/>
      <c r="C35" s="317"/>
      <c r="D35" s="317"/>
      <c r="E35" s="317"/>
      <c r="F35" s="317"/>
      <c r="G35" s="10" t="s">
        <v>14</v>
      </c>
    </row>
    <row r="36" spans="1:7" ht="55.5" customHeight="1">
      <c r="A36" s="16" t="s">
        <v>5</v>
      </c>
      <c r="B36" s="16" t="s">
        <v>154</v>
      </c>
      <c r="C36" s="319" t="s">
        <v>18</v>
      </c>
      <c r="D36" s="319"/>
      <c r="E36" s="29" t="s">
        <v>21</v>
      </c>
      <c r="G36" s="10" t="s">
        <v>14</v>
      </c>
    </row>
    <row r="37" spans="1:7" ht="21" customHeight="1">
      <c r="A37" s="18" t="s">
        <v>22</v>
      </c>
      <c r="B37" s="18">
        <f>B17*220</f>
        <v>19257480</v>
      </c>
      <c r="C37" s="323">
        <v>19094220</v>
      </c>
      <c r="D37" s="324"/>
      <c r="E37" s="30">
        <f>C37/B37</f>
        <v>0.9915222552483502</v>
      </c>
      <c r="G37" s="10" t="s">
        <v>14</v>
      </c>
    </row>
    <row r="38" spans="1:7" ht="21" customHeight="1">
      <c r="A38" s="18" t="s">
        <v>23</v>
      </c>
      <c r="B38" s="18">
        <f>B18*220</f>
        <v>12371480</v>
      </c>
      <c r="C38" s="325">
        <v>12463746</v>
      </c>
      <c r="D38" s="326"/>
      <c r="E38" s="30">
        <f>C38/B38</f>
        <v>1.0074579597590587</v>
      </c>
      <c r="G38" s="10" t="s">
        <v>14</v>
      </c>
    </row>
    <row r="39" spans="1:5" ht="21" customHeight="1">
      <c r="A39" s="35" t="s">
        <v>132</v>
      </c>
      <c r="B39" s="18">
        <f>B19*302</f>
        <v>0</v>
      </c>
      <c r="C39" s="325">
        <v>0</v>
      </c>
      <c r="D39" s="326"/>
      <c r="E39" s="30">
        <v>0</v>
      </c>
    </row>
    <row r="40" spans="1:7" ht="18" customHeight="1">
      <c r="A40" s="35" t="s">
        <v>133</v>
      </c>
      <c r="B40" s="31">
        <f>SUM(B37:B38)</f>
        <v>31628960</v>
      </c>
      <c r="C40" s="325">
        <f>SUM(C37:C38)</f>
        <v>31557966</v>
      </c>
      <c r="D40" s="326"/>
      <c r="E40" s="30">
        <f>C40/B40</f>
        <v>0.9977554114962996</v>
      </c>
      <c r="G40" s="32" t="s">
        <v>14</v>
      </c>
    </row>
    <row r="41" spans="1:7" ht="18" customHeight="1">
      <c r="A41" s="327" t="s">
        <v>24</v>
      </c>
      <c r="B41" s="327"/>
      <c r="C41" s="327"/>
      <c r="D41" s="33"/>
      <c r="E41" s="34"/>
      <c r="G41" s="32"/>
    </row>
    <row r="42" spans="1:7" ht="18" customHeight="1">
      <c r="A42" s="317" t="s">
        <v>155</v>
      </c>
      <c r="B42" s="317"/>
      <c r="C42" s="317"/>
      <c r="D42" s="317"/>
      <c r="E42" s="317"/>
      <c r="F42" s="317"/>
      <c r="G42" s="317"/>
    </row>
    <row r="43" spans="1:7" ht="43.5" customHeight="1">
      <c r="A43" s="16" t="s">
        <v>25</v>
      </c>
      <c r="B43" s="16" t="s">
        <v>26</v>
      </c>
      <c r="C43" s="16" t="s">
        <v>27</v>
      </c>
      <c r="D43" s="16" t="s">
        <v>28</v>
      </c>
      <c r="E43" s="30" t="s">
        <v>29</v>
      </c>
      <c r="F43" s="16" t="s">
        <v>30</v>
      </c>
      <c r="G43" s="32"/>
    </row>
    <row r="44" spans="1:7" ht="12.75" customHeight="1">
      <c r="A44" s="16">
        <v>1</v>
      </c>
      <c r="B44" s="16">
        <v>2</v>
      </c>
      <c r="C44" s="16">
        <v>3</v>
      </c>
      <c r="D44" s="16">
        <v>4</v>
      </c>
      <c r="E44" s="16" t="s">
        <v>31</v>
      </c>
      <c r="F44" s="16">
        <v>6</v>
      </c>
      <c r="G44" s="32"/>
    </row>
    <row r="45" spans="1:7" ht="12.75" customHeight="1">
      <c r="A45" s="195">
        <v>1</v>
      </c>
      <c r="B45" s="275" t="s">
        <v>146</v>
      </c>
      <c r="C45" s="195">
        <v>630</v>
      </c>
      <c r="D45" s="195">
        <v>630</v>
      </c>
      <c r="E45" s="195">
        <f>C45-D45</f>
        <v>0</v>
      </c>
      <c r="F45" s="213">
        <f>E45/C45</f>
        <v>0</v>
      </c>
      <c r="G45" s="32"/>
    </row>
    <row r="46" spans="1:7" ht="12.75" customHeight="1">
      <c r="A46" s="195">
        <v>2</v>
      </c>
      <c r="B46" s="275" t="s">
        <v>147</v>
      </c>
      <c r="C46" s="195">
        <v>411</v>
      </c>
      <c r="D46" s="195">
        <v>411</v>
      </c>
      <c r="E46" s="195">
        <f>C46-D46</f>
        <v>0</v>
      </c>
      <c r="F46" s="213">
        <f>E46/C46</f>
        <v>0</v>
      </c>
      <c r="G46" s="32"/>
    </row>
    <row r="47" spans="1:7" ht="17.25" customHeight="1">
      <c r="A47" s="262"/>
      <c r="B47" s="263" t="s">
        <v>32</v>
      </c>
      <c r="C47" s="44">
        <f>SUM(C45:C46)</f>
        <v>1041</v>
      </c>
      <c r="D47" s="44">
        <f>SUM(D45:D46)</f>
        <v>1041</v>
      </c>
      <c r="E47" s="223">
        <f>C47-D47</f>
        <v>0</v>
      </c>
      <c r="F47" s="264">
        <f>E47/C47</f>
        <v>0</v>
      </c>
      <c r="G47" s="32"/>
    </row>
    <row r="48" spans="1:7" ht="12.75" customHeight="1">
      <c r="A48" s="25"/>
      <c r="B48" s="37"/>
      <c r="C48" s="38"/>
      <c r="D48" s="38"/>
      <c r="E48" s="38"/>
      <c r="F48" s="39"/>
      <c r="G48" s="32"/>
    </row>
    <row r="49" spans="1:8" ht="12.75" customHeight="1">
      <c r="A49" s="317" t="s">
        <v>156</v>
      </c>
      <c r="B49" s="317"/>
      <c r="C49" s="317"/>
      <c r="D49" s="317"/>
      <c r="E49" s="317"/>
      <c r="F49" s="317"/>
      <c r="G49" s="317"/>
      <c r="H49" s="317"/>
    </row>
    <row r="50" spans="1:7" ht="45.75" customHeight="1">
      <c r="A50" s="16" t="s">
        <v>25</v>
      </c>
      <c r="B50" s="16" t="s">
        <v>26</v>
      </c>
      <c r="C50" s="16" t="s">
        <v>27</v>
      </c>
      <c r="D50" s="16" t="s">
        <v>28</v>
      </c>
      <c r="E50" s="30" t="s">
        <v>29</v>
      </c>
      <c r="F50" s="16" t="s">
        <v>30</v>
      </c>
      <c r="G50" s="32"/>
    </row>
    <row r="51" spans="1:7" ht="12.75" customHeight="1">
      <c r="A51" s="16">
        <v>1</v>
      </c>
      <c r="B51" s="16">
        <v>2</v>
      </c>
      <c r="C51" s="16">
        <v>3</v>
      </c>
      <c r="D51" s="16">
        <v>4</v>
      </c>
      <c r="E51" s="16" t="s">
        <v>31</v>
      </c>
      <c r="F51" s="16">
        <v>6</v>
      </c>
      <c r="G51" s="32"/>
    </row>
    <row r="52" spans="1:7" ht="12.75" customHeight="1">
      <c r="A52" s="195">
        <v>1</v>
      </c>
      <c r="B52" s="275" t="s">
        <v>146</v>
      </c>
      <c r="C52" s="282">
        <v>0</v>
      </c>
      <c r="D52" s="282">
        <v>0</v>
      </c>
      <c r="E52" s="195">
        <f>C60-D60</f>
        <v>0</v>
      </c>
      <c r="F52" s="195">
        <v>0</v>
      </c>
      <c r="G52" s="32"/>
    </row>
    <row r="53" spans="1:7" ht="12.75" customHeight="1">
      <c r="A53" s="195">
        <v>2</v>
      </c>
      <c r="B53" s="275" t="s">
        <v>147</v>
      </c>
      <c r="C53" s="282">
        <v>0</v>
      </c>
      <c r="D53" s="282">
        <v>0</v>
      </c>
      <c r="E53" s="195">
        <f>C61-D61</f>
        <v>0</v>
      </c>
      <c r="F53" s="195">
        <v>0</v>
      </c>
      <c r="G53" s="32"/>
    </row>
    <row r="54" spans="1:7" ht="12.75" customHeight="1">
      <c r="A54" s="262"/>
      <c r="B54" s="263" t="s">
        <v>32</v>
      </c>
      <c r="C54" s="282">
        <v>0</v>
      </c>
      <c r="D54" s="282">
        <v>0</v>
      </c>
      <c r="E54" s="223">
        <f>C62-D62</f>
        <v>0</v>
      </c>
      <c r="F54" s="223">
        <v>0</v>
      </c>
      <c r="G54" s="32"/>
    </row>
    <row r="55" spans="1:7" ht="12.75" customHeight="1">
      <c r="A55" s="41"/>
      <c r="B55" s="2"/>
      <c r="C55" s="38"/>
      <c r="D55" s="38"/>
      <c r="E55" s="42"/>
      <c r="F55" s="43"/>
      <c r="G55" s="32"/>
    </row>
    <row r="56" spans="1:7" ht="12.75" customHeight="1">
      <c r="A56" s="41"/>
      <c r="B56" s="2"/>
      <c r="C56" s="38"/>
      <c r="D56" s="38"/>
      <c r="E56" s="42"/>
      <c r="F56" s="43"/>
      <c r="G56" s="32"/>
    </row>
    <row r="57" spans="1:8" ht="12.75" customHeight="1">
      <c r="A57" s="317" t="s">
        <v>157</v>
      </c>
      <c r="B57" s="317"/>
      <c r="C57" s="317"/>
      <c r="D57" s="317"/>
      <c r="E57" s="317"/>
      <c r="F57" s="317"/>
      <c r="G57" s="317"/>
      <c r="H57" s="317"/>
    </row>
    <row r="58" spans="1:7" ht="45.75" customHeight="1">
      <c r="A58" s="16" t="s">
        <v>25</v>
      </c>
      <c r="B58" s="16" t="s">
        <v>26</v>
      </c>
      <c r="C58" s="16" t="s">
        <v>27</v>
      </c>
      <c r="D58" s="16" t="s">
        <v>28</v>
      </c>
      <c r="E58" s="30" t="s">
        <v>29</v>
      </c>
      <c r="F58" s="16" t="s">
        <v>30</v>
      </c>
      <c r="G58" s="32"/>
    </row>
    <row r="59" spans="1:7" ht="15" customHeight="1">
      <c r="A59" s="16">
        <v>1</v>
      </c>
      <c r="B59" s="16">
        <v>2</v>
      </c>
      <c r="C59" s="16">
        <v>3</v>
      </c>
      <c r="D59" s="16">
        <v>4</v>
      </c>
      <c r="E59" s="16" t="s">
        <v>31</v>
      </c>
      <c r="F59" s="16">
        <v>6</v>
      </c>
      <c r="G59" s="32"/>
    </row>
    <row r="60" spans="1:7" ht="12.75" customHeight="1">
      <c r="A60" s="18">
        <v>1</v>
      </c>
      <c r="B60" s="275" t="s">
        <v>146</v>
      </c>
      <c r="C60" s="195">
        <v>260</v>
      </c>
      <c r="D60" s="195">
        <v>260</v>
      </c>
      <c r="E60" s="195">
        <v>0</v>
      </c>
      <c r="F60" s="195">
        <v>0</v>
      </c>
      <c r="G60" s="32"/>
    </row>
    <row r="61" spans="1:7" ht="12.75" customHeight="1">
      <c r="A61" s="18">
        <v>2</v>
      </c>
      <c r="B61" s="275" t="s">
        <v>147</v>
      </c>
      <c r="C61" s="195">
        <v>178</v>
      </c>
      <c r="D61" s="195">
        <v>178</v>
      </c>
      <c r="E61" s="195">
        <v>0</v>
      </c>
      <c r="F61" s="148">
        <v>0</v>
      </c>
      <c r="G61" s="32"/>
    </row>
    <row r="62" spans="1:7" ht="17.25" customHeight="1">
      <c r="A62" s="35"/>
      <c r="B62" s="1" t="s">
        <v>32</v>
      </c>
      <c r="C62" s="223">
        <f>SUM(C60:C61)</f>
        <v>438</v>
      </c>
      <c r="D62" s="223">
        <f>SUM(D60:D61)</f>
        <v>438</v>
      </c>
      <c r="E62" s="223">
        <v>0</v>
      </c>
      <c r="F62" s="147">
        <v>0</v>
      </c>
      <c r="G62" s="32"/>
    </row>
    <row r="63" spans="1:7" ht="12.75" customHeight="1">
      <c r="A63" s="41"/>
      <c r="B63" s="2"/>
      <c r="C63" s="38"/>
      <c r="D63" s="38"/>
      <c r="E63" s="42"/>
      <c r="F63" s="43"/>
      <c r="G63" s="32"/>
    </row>
    <row r="64" spans="1:7" ht="12.75" customHeight="1">
      <c r="A64" s="41"/>
      <c r="B64" s="2"/>
      <c r="C64" s="38"/>
      <c r="D64" s="38"/>
      <c r="E64" s="42"/>
      <c r="F64" s="43"/>
      <c r="G64" s="32"/>
    </row>
    <row r="65" spans="1:7" ht="12.75" customHeight="1">
      <c r="A65" s="329" t="s">
        <v>158</v>
      </c>
      <c r="B65" s="329"/>
      <c r="C65" s="329"/>
      <c r="D65" s="329"/>
      <c r="E65" s="329"/>
      <c r="F65" s="329"/>
      <c r="G65" s="329"/>
    </row>
    <row r="66" spans="1:7" ht="64.5" customHeight="1">
      <c r="A66" s="16" t="s">
        <v>25</v>
      </c>
      <c r="B66" s="16" t="s">
        <v>26</v>
      </c>
      <c r="C66" s="16" t="s">
        <v>159</v>
      </c>
      <c r="D66" s="135" t="s">
        <v>33</v>
      </c>
      <c r="E66" s="30" t="s">
        <v>6</v>
      </c>
      <c r="F66" s="16" t="s">
        <v>34</v>
      </c>
      <c r="G66" s="32"/>
    </row>
    <row r="67" spans="1:7" ht="12.75" customHeight="1">
      <c r="A67" s="16">
        <v>1</v>
      </c>
      <c r="B67" s="16">
        <v>2</v>
      </c>
      <c r="C67" s="16">
        <v>3</v>
      </c>
      <c r="D67" s="16">
        <v>4</v>
      </c>
      <c r="E67" s="16" t="s">
        <v>35</v>
      </c>
      <c r="F67" s="16">
        <v>6</v>
      </c>
      <c r="G67" s="32"/>
    </row>
    <row r="68" spans="1:8" ht="12.75" customHeight="1">
      <c r="A68" s="195">
        <v>1</v>
      </c>
      <c r="B68" s="275" t="s">
        <v>146</v>
      </c>
      <c r="C68" s="195">
        <v>53464</v>
      </c>
      <c r="D68" s="265">
        <v>48123</v>
      </c>
      <c r="E68" s="265">
        <f>D68-C68</f>
        <v>-5341</v>
      </c>
      <c r="F68" s="213">
        <f>E68/C68</f>
        <v>-0.09989899745623224</v>
      </c>
      <c r="G68" s="266"/>
      <c r="H68" s="197"/>
    </row>
    <row r="69" spans="1:8" ht="12.75" customHeight="1">
      <c r="A69" s="195">
        <v>2</v>
      </c>
      <c r="B69" s="275" t="s">
        <v>147</v>
      </c>
      <c r="C69" s="195">
        <v>41815</v>
      </c>
      <c r="D69" s="265">
        <v>37887</v>
      </c>
      <c r="E69" s="265">
        <f>D69-C69</f>
        <v>-3928</v>
      </c>
      <c r="F69" s="213">
        <f>E69/C69</f>
        <v>-0.09393758220734186</v>
      </c>
      <c r="G69" s="266"/>
      <c r="H69" s="197"/>
    </row>
    <row r="70" spans="1:8" ht="12.75" customHeight="1">
      <c r="A70" s="35"/>
      <c r="B70" s="1" t="s">
        <v>32</v>
      </c>
      <c r="C70" s="16">
        <f>SUM(C68:C69)</f>
        <v>95279</v>
      </c>
      <c r="D70" s="16">
        <f>SUM(D68:D69)</f>
        <v>86010</v>
      </c>
      <c r="E70" s="149">
        <f>D70-C70</f>
        <v>-9269</v>
      </c>
      <c r="F70" s="147">
        <f>E70/C70</f>
        <v>-0.09728271707301714</v>
      </c>
      <c r="G70" s="32"/>
      <c r="H70" s="10" t="s">
        <v>14</v>
      </c>
    </row>
    <row r="71" spans="1:7" ht="12.75" customHeight="1">
      <c r="A71" s="25"/>
      <c r="B71" s="37"/>
      <c r="C71" s="38"/>
      <c r="D71" s="38"/>
      <c r="E71" s="38"/>
      <c r="F71" s="39"/>
      <c r="G71" s="32"/>
    </row>
    <row r="72" spans="1:7" ht="28.5" customHeight="1">
      <c r="A72" s="317" t="s">
        <v>160</v>
      </c>
      <c r="B72" s="317"/>
      <c r="C72" s="317"/>
      <c r="D72" s="317"/>
      <c r="E72" s="317"/>
      <c r="F72" s="317"/>
      <c r="G72" s="32"/>
    </row>
    <row r="73" spans="1:7" ht="66" customHeight="1">
      <c r="A73" s="16" t="s">
        <v>25</v>
      </c>
      <c r="B73" s="16" t="s">
        <v>26</v>
      </c>
      <c r="C73" s="16" t="s">
        <v>159</v>
      </c>
      <c r="D73" s="16" t="s">
        <v>163</v>
      </c>
      <c r="E73" s="30" t="s">
        <v>6</v>
      </c>
      <c r="F73" s="16" t="s">
        <v>34</v>
      </c>
      <c r="G73" s="32"/>
    </row>
    <row r="74" spans="1:7" ht="12.75" customHeight="1">
      <c r="A74" s="16">
        <v>1</v>
      </c>
      <c r="B74" s="16">
        <v>2</v>
      </c>
      <c r="C74" s="16">
        <v>3</v>
      </c>
      <c r="D74" s="16">
        <v>4</v>
      </c>
      <c r="E74" s="16" t="s">
        <v>35</v>
      </c>
      <c r="F74" s="16">
        <v>6</v>
      </c>
      <c r="G74" s="32"/>
    </row>
    <row r="75" spans="1:7" ht="12.75" customHeight="1">
      <c r="A75" s="195">
        <v>1</v>
      </c>
      <c r="B75" s="275" t="s">
        <v>146</v>
      </c>
      <c r="C75" s="195">
        <v>37117</v>
      </c>
      <c r="D75" s="265">
        <v>31580</v>
      </c>
      <c r="E75" s="265">
        <f>D75-C75</f>
        <v>-5537</v>
      </c>
      <c r="F75" s="213">
        <f>E75/C75</f>
        <v>-0.14917692701457552</v>
      </c>
      <c r="G75" s="32"/>
    </row>
    <row r="76" spans="1:7" ht="12.75" customHeight="1">
      <c r="A76" s="195">
        <v>2</v>
      </c>
      <c r="B76" s="275" t="s">
        <v>147</v>
      </c>
      <c r="C76" s="195">
        <v>28618</v>
      </c>
      <c r="D76" s="265">
        <v>24563</v>
      </c>
      <c r="E76" s="265">
        <f>D76-C76</f>
        <v>-4055</v>
      </c>
      <c r="F76" s="213">
        <f>E76/C76</f>
        <v>-0.14169403871689146</v>
      </c>
      <c r="G76" s="32"/>
    </row>
    <row r="77" spans="1:7" ht="12.75" customHeight="1">
      <c r="A77" s="35"/>
      <c r="B77" s="1" t="s">
        <v>32</v>
      </c>
      <c r="C77" s="16">
        <f>SUM(C75:C76)</f>
        <v>65735</v>
      </c>
      <c r="D77" s="16">
        <f>SUM(D75:D76)</f>
        <v>56143</v>
      </c>
      <c r="E77" s="149">
        <f>D77-C77</f>
        <v>-9592</v>
      </c>
      <c r="F77" s="147">
        <f>E77/C77</f>
        <v>-0.1459192211150833</v>
      </c>
      <c r="G77" s="32"/>
    </row>
    <row r="78" spans="1:7" ht="12.75" customHeight="1">
      <c r="A78" s="41"/>
      <c r="B78" s="2"/>
      <c r="C78" s="45"/>
      <c r="D78" s="46"/>
      <c r="E78" s="47"/>
      <c r="F78" s="39"/>
      <c r="G78" s="32"/>
    </row>
    <row r="79" spans="1:7" ht="12.75" customHeight="1">
      <c r="A79" s="25"/>
      <c r="B79" s="33"/>
      <c r="C79" s="33"/>
      <c r="D79" s="33"/>
      <c r="E79" s="33"/>
      <c r="G79" s="32"/>
    </row>
    <row r="80" spans="1:7" ht="12.75" customHeight="1">
      <c r="A80" s="317" t="s">
        <v>161</v>
      </c>
      <c r="B80" s="317"/>
      <c r="C80" s="317"/>
      <c r="D80" s="317"/>
      <c r="E80" s="317"/>
      <c r="F80" s="317"/>
      <c r="G80" s="317"/>
    </row>
    <row r="81" spans="1:7" ht="64.5" customHeight="1">
      <c r="A81" s="16" t="s">
        <v>25</v>
      </c>
      <c r="B81" s="16" t="s">
        <v>26</v>
      </c>
      <c r="C81" s="16" t="s">
        <v>162</v>
      </c>
      <c r="D81" s="16" t="s">
        <v>163</v>
      </c>
      <c r="E81" s="30" t="s">
        <v>6</v>
      </c>
      <c r="F81" s="16" t="s">
        <v>34</v>
      </c>
      <c r="G81" s="32"/>
    </row>
    <row r="82" spans="1:7" ht="12.75" customHeight="1">
      <c r="A82" s="16">
        <v>1</v>
      </c>
      <c r="B82" s="16">
        <v>2</v>
      </c>
      <c r="C82" s="16">
        <v>3</v>
      </c>
      <c r="D82" s="16">
        <v>4</v>
      </c>
      <c r="E82" s="16" t="s">
        <v>35</v>
      </c>
      <c r="F82" s="16">
        <v>6</v>
      </c>
      <c r="G82" s="32"/>
    </row>
    <row r="83" spans="1:7" ht="12.75" customHeight="1">
      <c r="A83" s="195">
        <v>1</v>
      </c>
      <c r="B83" s="275" t="s">
        <v>146</v>
      </c>
      <c r="C83" s="276">
        <v>48877</v>
      </c>
      <c r="D83" s="265">
        <f>D68</f>
        <v>48123</v>
      </c>
      <c r="E83" s="150">
        <f>D83-C83</f>
        <v>-754</v>
      </c>
      <c r="F83" s="148">
        <f>E83/C83</f>
        <v>-0.015426478711868568</v>
      </c>
      <c r="G83" s="32"/>
    </row>
    <row r="84" spans="1:7" ht="12.75" customHeight="1">
      <c r="A84" s="195">
        <v>2</v>
      </c>
      <c r="B84" s="275" t="s">
        <v>147</v>
      </c>
      <c r="C84" s="276">
        <v>38657</v>
      </c>
      <c r="D84" s="265">
        <f>D69</f>
        <v>37887</v>
      </c>
      <c r="E84" s="150">
        <f>D84-C84</f>
        <v>-770</v>
      </c>
      <c r="F84" s="148">
        <f>E84/C84</f>
        <v>-0.019918772796647437</v>
      </c>
      <c r="G84" s="32"/>
    </row>
    <row r="85" spans="1:7" ht="12.75" customHeight="1">
      <c r="A85" s="35"/>
      <c r="B85" s="1" t="s">
        <v>32</v>
      </c>
      <c r="C85" s="279">
        <f>SUM(C83:C84)</f>
        <v>87534</v>
      </c>
      <c r="D85" s="298">
        <f>D70</f>
        <v>86010</v>
      </c>
      <c r="E85" s="149">
        <f>D85-C85</f>
        <v>-1524</v>
      </c>
      <c r="F85" s="147">
        <f>E85/C85</f>
        <v>-0.017410377681815067</v>
      </c>
      <c r="G85" s="32"/>
    </row>
    <row r="86" spans="1:7" ht="12.75" customHeight="1">
      <c r="A86" s="25"/>
      <c r="B86" s="37"/>
      <c r="C86" s="38"/>
      <c r="D86" s="38"/>
      <c r="E86" s="38"/>
      <c r="F86" s="39"/>
      <c r="G86" s="32"/>
    </row>
    <row r="87" spans="1:7" ht="12.75" customHeight="1">
      <c r="A87" s="317" t="s">
        <v>164</v>
      </c>
      <c r="B87" s="317"/>
      <c r="C87" s="317"/>
      <c r="D87" s="317"/>
      <c r="E87" s="317"/>
      <c r="F87" s="317"/>
      <c r="G87" s="32"/>
    </row>
    <row r="88" spans="1:7" ht="66" customHeight="1">
      <c r="A88" s="16" t="s">
        <v>25</v>
      </c>
      <c r="B88" s="16" t="s">
        <v>26</v>
      </c>
      <c r="C88" s="16" t="s">
        <v>162</v>
      </c>
      <c r="D88" s="16" t="s">
        <v>163</v>
      </c>
      <c r="E88" s="30" t="s">
        <v>6</v>
      </c>
      <c r="F88" s="16" t="s">
        <v>34</v>
      </c>
      <c r="G88" s="32"/>
    </row>
    <row r="89" spans="1:7" ht="12.75" customHeight="1">
      <c r="A89" s="16">
        <v>1</v>
      </c>
      <c r="B89" s="16">
        <v>2</v>
      </c>
      <c r="C89" s="16">
        <v>3</v>
      </c>
      <c r="D89" s="16">
        <v>4</v>
      </c>
      <c r="E89" s="16" t="s">
        <v>35</v>
      </c>
      <c r="F89" s="16">
        <v>6</v>
      </c>
      <c r="G89" s="32"/>
    </row>
    <row r="90" spans="1:7" ht="12.75" customHeight="1">
      <c r="A90" s="195">
        <v>1</v>
      </c>
      <c r="B90" s="275" t="s">
        <v>146</v>
      </c>
      <c r="C90" s="277">
        <v>31631</v>
      </c>
      <c r="D90" s="265">
        <f>D75</f>
        <v>31580</v>
      </c>
      <c r="E90" s="265">
        <f>D90-C90</f>
        <v>-51</v>
      </c>
      <c r="F90" s="213">
        <f>E90/C90</f>
        <v>-0.0016123423224052354</v>
      </c>
      <c r="G90" s="32"/>
    </row>
    <row r="91" spans="1:7" ht="12.75" customHeight="1">
      <c r="A91" s="195">
        <v>2</v>
      </c>
      <c r="B91" s="275" t="s">
        <v>147</v>
      </c>
      <c r="C91" s="277">
        <v>24603</v>
      </c>
      <c r="D91" s="265">
        <f>D76</f>
        <v>24563</v>
      </c>
      <c r="E91" s="265">
        <f>D91-C91</f>
        <v>-40</v>
      </c>
      <c r="F91" s="213">
        <f>E91/C91</f>
        <v>-0.0016258179896760558</v>
      </c>
      <c r="G91" s="32"/>
    </row>
    <row r="92" spans="1:7" ht="12.75" customHeight="1">
      <c r="A92" s="35"/>
      <c r="B92" s="1" t="s">
        <v>32</v>
      </c>
      <c r="C92" s="278">
        <f>SUM(C90:C91)</f>
        <v>56234</v>
      </c>
      <c r="D92" s="149">
        <f>SUM(D90:D91)</f>
        <v>56143</v>
      </c>
      <c r="E92" s="149">
        <f>D92-C92</f>
        <v>-91</v>
      </c>
      <c r="F92" s="147">
        <f>E92/C92</f>
        <v>-0.0016182380766084576</v>
      </c>
      <c r="G92" s="32"/>
    </row>
    <row r="93" spans="1:7" ht="12.75" customHeight="1">
      <c r="A93" s="41"/>
      <c r="B93" s="2"/>
      <c r="C93" s="151"/>
      <c r="D93" s="191"/>
      <c r="E93" s="191"/>
      <c r="F93" s="152"/>
      <c r="G93" s="32"/>
    </row>
    <row r="94" spans="1:7" ht="12.75" customHeight="1">
      <c r="A94" s="41"/>
      <c r="B94" s="2"/>
      <c r="C94" s="151"/>
      <c r="D94" s="191"/>
      <c r="E94" s="191"/>
      <c r="F94" s="152"/>
      <c r="G94" s="32"/>
    </row>
    <row r="95" spans="1:8" ht="14.25">
      <c r="A95" s="48" t="s">
        <v>165</v>
      </c>
      <c r="B95" s="49"/>
      <c r="C95" s="49"/>
      <c r="D95" s="49"/>
      <c r="E95" s="49"/>
      <c r="F95" s="49"/>
      <c r="G95" s="49"/>
      <c r="H95" s="49"/>
    </row>
    <row r="96" spans="1:6" ht="60" customHeight="1">
      <c r="A96" s="50" t="s">
        <v>36</v>
      </c>
      <c r="B96" s="50" t="s">
        <v>37</v>
      </c>
      <c r="C96" s="51" t="s">
        <v>166</v>
      </c>
      <c r="D96" s="51" t="s">
        <v>167</v>
      </c>
      <c r="E96" s="50" t="s">
        <v>38</v>
      </c>
      <c r="F96" s="52"/>
    </row>
    <row r="97" spans="1:6" ht="13.5" customHeight="1">
      <c r="A97" s="50">
        <v>1</v>
      </c>
      <c r="B97" s="50">
        <v>2</v>
      </c>
      <c r="C97" s="51">
        <v>3</v>
      </c>
      <c r="D97" s="51">
        <v>4</v>
      </c>
      <c r="E97" s="50">
        <v>5</v>
      </c>
      <c r="F97" s="52"/>
    </row>
    <row r="98" spans="1:7" ht="12.75" customHeight="1">
      <c r="A98" s="195">
        <v>1</v>
      </c>
      <c r="B98" s="275" t="s">
        <v>146</v>
      </c>
      <c r="C98" s="224">
        <f>B37</f>
        <v>19257480</v>
      </c>
      <c r="D98" s="224">
        <f>C37</f>
        <v>19094220</v>
      </c>
      <c r="E98" s="213">
        <f>D98/C98</f>
        <v>0.9915222552483502</v>
      </c>
      <c r="F98" s="151"/>
      <c r="G98" s="32"/>
    </row>
    <row r="99" spans="1:7" ht="12.75" customHeight="1">
      <c r="A99" s="195">
        <v>2</v>
      </c>
      <c r="B99" s="275" t="s">
        <v>147</v>
      </c>
      <c r="C99" s="224">
        <f>B38</f>
        <v>12371480</v>
      </c>
      <c r="D99" s="224">
        <f>C38</f>
        <v>12463746</v>
      </c>
      <c r="E99" s="213">
        <f>D99/C99</f>
        <v>1.0074579597590587</v>
      </c>
      <c r="F99" s="151"/>
      <c r="G99" s="32"/>
    </row>
    <row r="100" spans="1:7" ht="16.5" customHeight="1">
      <c r="A100" s="35"/>
      <c r="B100" s="1" t="s">
        <v>32</v>
      </c>
      <c r="C100" s="225">
        <f>SUM(C98:C99)</f>
        <v>31628960</v>
      </c>
      <c r="D100" s="225">
        <f>SUM(D98:D99)</f>
        <v>31557966</v>
      </c>
      <c r="E100" s="147">
        <f>D100/C100</f>
        <v>0.9977554114962996</v>
      </c>
      <c r="F100" s="43"/>
      <c r="G100" s="32"/>
    </row>
    <row r="101" spans="1:7" ht="16.5" customHeight="1">
      <c r="A101" s="41"/>
      <c r="B101" s="2"/>
      <c r="C101" s="151"/>
      <c r="D101" s="151"/>
      <c r="E101" s="152"/>
      <c r="F101" s="43"/>
      <c r="G101" s="32"/>
    </row>
    <row r="102" ht="15.75" customHeight="1">
      <c r="A102" s="9" t="s">
        <v>104</v>
      </c>
    </row>
    <row r="103" ht="14.25">
      <c r="A103" s="9"/>
    </row>
    <row r="104" ht="14.25">
      <c r="A104" s="9" t="s">
        <v>39</v>
      </c>
    </row>
    <row r="105" spans="1:7" ht="33.75" customHeight="1">
      <c r="A105" s="195" t="s">
        <v>25</v>
      </c>
      <c r="B105" s="195"/>
      <c r="C105" s="196" t="s">
        <v>40</v>
      </c>
      <c r="D105" s="196" t="s">
        <v>41</v>
      </c>
      <c r="E105" s="196" t="s">
        <v>6</v>
      </c>
      <c r="F105" s="196" t="s">
        <v>34</v>
      </c>
      <c r="G105" s="197"/>
    </row>
    <row r="106" spans="1:7" ht="16.5" customHeight="1">
      <c r="A106" s="195">
        <v>1</v>
      </c>
      <c r="B106" s="195">
        <v>2</v>
      </c>
      <c r="C106" s="195">
        <v>3</v>
      </c>
      <c r="D106" s="195">
        <v>4</v>
      </c>
      <c r="E106" s="195" t="s">
        <v>42</v>
      </c>
      <c r="F106" s="196">
        <v>6</v>
      </c>
      <c r="G106" s="197"/>
    </row>
    <row r="107" spans="1:7" ht="27" customHeight="1">
      <c r="A107" s="198">
        <v>1</v>
      </c>
      <c r="B107" s="284" t="s">
        <v>168</v>
      </c>
      <c r="C107" s="10">
        <v>13.72</v>
      </c>
      <c r="D107" s="10">
        <v>13.72</v>
      </c>
      <c r="E107" s="285">
        <f>D108-C108</f>
        <v>0</v>
      </c>
      <c r="F107" s="201">
        <v>0</v>
      </c>
      <c r="G107" s="197"/>
    </row>
    <row r="108" spans="1:8" ht="28.5">
      <c r="A108" s="198">
        <v>2</v>
      </c>
      <c r="B108" s="199" t="s">
        <v>169</v>
      </c>
      <c r="C108" s="177">
        <v>3718.29</v>
      </c>
      <c r="D108" s="177">
        <v>3718.29</v>
      </c>
      <c r="E108" s="200">
        <f>D109-C109</f>
        <v>0</v>
      </c>
      <c r="F108" s="201">
        <v>0</v>
      </c>
      <c r="G108" s="197"/>
      <c r="H108" s="10" t="s">
        <v>14</v>
      </c>
    </row>
    <row r="109" spans="1:7" ht="28.5">
      <c r="A109" s="198">
        <v>3</v>
      </c>
      <c r="B109" s="199" t="s">
        <v>170</v>
      </c>
      <c r="C109" s="267">
        <v>3718.29</v>
      </c>
      <c r="D109" s="267">
        <v>3718.29</v>
      </c>
      <c r="E109" s="200">
        <f>D109-C109</f>
        <v>0</v>
      </c>
      <c r="F109" s="202">
        <f>E109/C109</f>
        <v>0</v>
      </c>
      <c r="G109" s="197" t="s">
        <v>14</v>
      </c>
    </row>
    <row r="110" ht="14.25">
      <c r="A110" s="55"/>
    </row>
    <row r="111" spans="1:7" ht="14.25">
      <c r="A111" s="9" t="s">
        <v>171</v>
      </c>
      <c r="B111" s="49"/>
      <c r="C111" s="59"/>
      <c r="D111" s="49"/>
      <c r="E111" s="49"/>
      <c r="F111" s="49"/>
      <c r="G111" s="49" t="s">
        <v>14</v>
      </c>
    </row>
    <row r="112" spans="1:8" ht="6" customHeight="1">
      <c r="A112" s="9"/>
      <c r="B112" s="49"/>
      <c r="C112" s="59"/>
      <c r="D112" s="49"/>
      <c r="E112" s="49"/>
      <c r="F112" s="49"/>
      <c r="G112" s="49"/>
      <c r="H112" s="10" t="s">
        <v>14</v>
      </c>
    </row>
    <row r="113" spans="1:5" ht="14.25">
      <c r="A113" s="49"/>
      <c r="B113" s="49"/>
      <c r="C113" s="49"/>
      <c r="D113" s="49"/>
      <c r="E113" s="60" t="s">
        <v>105</v>
      </c>
    </row>
    <row r="114" spans="1:8" ht="43.5" customHeight="1">
      <c r="A114" s="61" t="s">
        <v>43</v>
      </c>
      <c r="B114" s="61" t="s">
        <v>44</v>
      </c>
      <c r="C114" s="62" t="s">
        <v>172</v>
      </c>
      <c r="D114" s="63" t="s">
        <v>173</v>
      </c>
      <c r="E114" s="62" t="s">
        <v>174</v>
      </c>
      <c r="F114" s="270"/>
      <c r="G114" s="270"/>
      <c r="H114" s="197"/>
    </row>
    <row r="115" spans="1:8" ht="15.75" customHeight="1">
      <c r="A115" s="61">
        <v>1</v>
      </c>
      <c r="B115" s="61">
        <v>2</v>
      </c>
      <c r="C115" s="62">
        <v>3</v>
      </c>
      <c r="D115" s="63">
        <v>4</v>
      </c>
      <c r="E115" s="62">
        <v>5</v>
      </c>
      <c r="F115" s="270"/>
      <c r="G115" s="270"/>
      <c r="H115" s="197"/>
    </row>
    <row r="116" spans="1:8" ht="12.75" customHeight="1">
      <c r="A116" s="195">
        <v>1</v>
      </c>
      <c r="B116" s="275" t="s">
        <v>146</v>
      </c>
      <c r="C116" s="177">
        <v>2085.6899999999996</v>
      </c>
      <c r="D116" s="177">
        <v>9.709999999999923</v>
      </c>
      <c r="E116" s="156">
        <f>D116/C116</f>
        <v>0.004655533660323406</v>
      </c>
      <c r="F116" s="271"/>
      <c r="G116" s="272"/>
      <c r="H116" s="215"/>
    </row>
    <row r="117" spans="1:8" ht="12.75" customHeight="1">
      <c r="A117" s="195">
        <v>2</v>
      </c>
      <c r="B117" s="275" t="s">
        <v>147</v>
      </c>
      <c r="C117" s="177">
        <v>1632.6</v>
      </c>
      <c r="D117" s="177">
        <v>4.009999999999991</v>
      </c>
      <c r="E117" s="156">
        <f>D117/C117</f>
        <v>0.002456204826656861</v>
      </c>
      <c r="F117" s="271"/>
      <c r="G117" s="272"/>
      <c r="H117" s="215"/>
    </row>
    <row r="118" spans="1:8" ht="12.75" customHeight="1">
      <c r="A118" s="35"/>
      <c r="B118" s="1" t="s">
        <v>32</v>
      </c>
      <c r="C118" s="178">
        <f>SUM(C116:C117)</f>
        <v>3718.2899999999995</v>
      </c>
      <c r="D118" s="178">
        <f>SUM(D116:D117)</f>
        <v>13.719999999999914</v>
      </c>
      <c r="E118" s="155">
        <f>D118/C118</f>
        <v>0.0036898681920990335</v>
      </c>
      <c r="F118" s="271"/>
      <c r="G118" s="272"/>
      <c r="H118" s="215"/>
    </row>
    <row r="119" spans="1:8" ht="14.25">
      <c r="A119" s="41"/>
      <c r="B119" s="2"/>
      <c r="C119" s="66"/>
      <c r="D119" s="26"/>
      <c r="E119" s="67"/>
      <c r="F119" s="273"/>
      <c r="G119" s="274"/>
      <c r="H119" s="273"/>
    </row>
    <row r="120" spans="1:8" ht="14.25">
      <c r="A120" s="41"/>
      <c r="B120" s="2"/>
      <c r="C120" s="66"/>
      <c r="D120" s="26"/>
      <c r="E120" s="67"/>
      <c r="F120" s="26"/>
      <c r="G120" s="66"/>
      <c r="H120" s="26"/>
    </row>
    <row r="121" spans="1:7" ht="14.25">
      <c r="A121" s="9" t="s">
        <v>175</v>
      </c>
      <c r="B121" s="49"/>
      <c r="C121" s="59"/>
      <c r="D121" s="49"/>
      <c r="E121" s="49"/>
      <c r="F121" s="49"/>
      <c r="G121" s="49"/>
    </row>
    <row r="122" spans="1:5" ht="14.25">
      <c r="A122" s="49"/>
      <c r="B122" s="49"/>
      <c r="C122" s="49"/>
      <c r="D122" s="49"/>
      <c r="E122" s="60" t="s">
        <v>105</v>
      </c>
    </row>
    <row r="123" spans="1:7" ht="52.5" customHeight="1">
      <c r="A123" s="61" t="s">
        <v>43</v>
      </c>
      <c r="B123" s="61" t="s">
        <v>44</v>
      </c>
      <c r="C123" s="62" t="s">
        <v>172</v>
      </c>
      <c r="D123" s="63" t="s">
        <v>176</v>
      </c>
      <c r="E123" s="62" t="s">
        <v>177</v>
      </c>
      <c r="F123" s="64"/>
      <c r="G123" s="65"/>
    </row>
    <row r="124" spans="1:7" ht="12.75" customHeight="1">
      <c r="A124" s="61">
        <v>1</v>
      </c>
      <c r="B124" s="61">
        <v>2</v>
      </c>
      <c r="C124" s="62">
        <v>3</v>
      </c>
      <c r="D124" s="63">
        <v>4</v>
      </c>
      <c r="E124" s="62">
        <v>5</v>
      </c>
      <c r="F124" s="64"/>
      <c r="G124" s="65"/>
    </row>
    <row r="125" spans="1:7" ht="12.75" customHeight="1">
      <c r="A125" s="195">
        <v>1</v>
      </c>
      <c r="B125" s="275" t="s">
        <v>146</v>
      </c>
      <c r="C125" s="177">
        <v>2085.6899999999996</v>
      </c>
      <c r="D125" s="153">
        <f>F138-D151</f>
        <v>0</v>
      </c>
      <c r="E125" s="157">
        <f>D125/C125</f>
        <v>0</v>
      </c>
      <c r="F125" s="151"/>
      <c r="G125" s="32"/>
    </row>
    <row r="126" spans="1:7" ht="12.75" customHeight="1">
      <c r="A126" s="195">
        <v>2</v>
      </c>
      <c r="B126" s="275" t="s">
        <v>147</v>
      </c>
      <c r="C126" s="177">
        <v>1632.6</v>
      </c>
      <c r="D126" s="153">
        <f>F139-D152</f>
        <v>0</v>
      </c>
      <c r="E126" s="157">
        <f>D126/C126</f>
        <v>0</v>
      </c>
      <c r="F126" s="151"/>
      <c r="G126" s="32"/>
    </row>
    <row r="127" spans="1:7" ht="12.75" customHeight="1">
      <c r="A127" s="35"/>
      <c r="B127" s="1" t="s">
        <v>32</v>
      </c>
      <c r="C127" s="178">
        <f>SUM(C125:C126)</f>
        <v>3718.2899999999995</v>
      </c>
      <c r="D127" s="154">
        <f>SUM(D125:D126)</f>
        <v>0</v>
      </c>
      <c r="E127" s="158">
        <f>D127/C127</f>
        <v>0</v>
      </c>
      <c r="F127" s="43"/>
      <c r="G127" s="32"/>
    </row>
    <row r="128" ht="13.5" customHeight="1">
      <c r="A128" s="9" t="s">
        <v>46</v>
      </c>
    </row>
    <row r="129" spans="1:6" ht="13.5" customHeight="1">
      <c r="A129" s="9"/>
      <c r="F129" s="68" t="s">
        <v>47</v>
      </c>
    </row>
    <row r="130" spans="1:6" ht="29.25" customHeight="1">
      <c r="A130" s="50" t="s">
        <v>45</v>
      </c>
      <c r="B130" s="50" t="s">
        <v>178</v>
      </c>
      <c r="C130" s="50" t="s">
        <v>179</v>
      </c>
      <c r="D130" s="69" t="s">
        <v>48</v>
      </c>
      <c r="E130" s="50" t="s">
        <v>49</v>
      </c>
      <c r="F130" s="50" t="s">
        <v>129</v>
      </c>
    </row>
    <row r="131" spans="1:6" ht="15.75" customHeight="1">
      <c r="A131" s="70">
        <f>C140</f>
        <v>3718.2899999999995</v>
      </c>
      <c r="B131" s="71">
        <f>D118</f>
        <v>13.719999999999914</v>
      </c>
      <c r="C131" s="70">
        <f>E140</f>
        <v>3704.57</v>
      </c>
      <c r="D131" s="70">
        <f>B131+C131</f>
        <v>3718.29</v>
      </c>
      <c r="E131" s="72">
        <f>D131/A131</f>
        <v>1.0000000000000002</v>
      </c>
      <c r="F131" s="70">
        <f>A131*0.85</f>
        <v>3160.5464999999995</v>
      </c>
    </row>
    <row r="132" spans="1:8" ht="13.5" customHeight="1">
      <c r="A132" s="73" t="s">
        <v>181</v>
      </c>
      <c r="B132" s="74"/>
      <c r="C132" s="75"/>
      <c r="D132" s="75"/>
      <c r="E132" s="76"/>
      <c r="F132" s="77"/>
      <c r="G132" s="78"/>
      <c r="H132" s="10" t="s">
        <v>14</v>
      </c>
    </row>
    <row r="133" ht="13.5" customHeight="1"/>
    <row r="134" spans="1:8" ht="13.5" customHeight="1">
      <c r="A134" s="9" t="s">
        <v>180</v>
      </c>
      <c r="H134" s="10" t="s">
        <v>14</v>
      </c>
    </row>
    <row r="135" ht="13.5" customHeight="1">
      <c r="G135" s="68" t="s">
        <v>47</v>
      </c>
    </row>
    <row r="136" spans="1:7" ht="30" customHeight="1">
      <c r="A136" s="79" t="s">
        <v>25</v>
      </c>
      <c r="B136" s="79" t="s">
        <v>37</v>
      </c>
      <c r="C136" s="79" t="s">
        <v>45</v>
      </c>
      <c r="D136" s="80" t="s">
        <v>182</v>
      </c>
      <c r="E136" s="80" t="s">
        <v>50</v>
      </c>
      <c r="F136" s="79" t="s">
        <v>48</v>
      </c>
      <c r="G136" s="79" t="s">
        <v>49</v>
      </c>
    </row>
    <row r="137" spans="1:7" ht="14.25" customHeight="1">
      <c r="A137" s="79">
        <v>1</v>
      </c>
      <c r="B137" s="79">
        <v>2</v>
      </c>
      <c r="C137" s="79">
        <v>3</v>
      </c>
      <c r="D137" s="80">
        <v>4</v>
      </c>
      <c r="E137" s="80">
        <v>5</v>
      </c>
      <c r="F137" s="79">
        <v>6</v>
      </c>
      <c r="G137" s="31">
        <v>7</v>
      </c>
    </row>
    <row r="138" spans="1:7" ht="12.75" customHeight="1">
      <c r="A138" s="195">
        <v>1</v>
      </c>
      <c r="B138" s="275" t="s">
        <v>146</v>
      </c>
      <c r="C138" s="177">
        <v>2085.6899999999996</v>
      </c>
      <c r="D138" s="177">
        <v>9.709999999999923</v>
      </c>
      <c r="E138" s="153">
        <v>2075.98</v>
      </c>
      <c r="F138" s="169">
        <f>D138+E138</f>
        <v>2085.69</v>
      </c>
      <c r="G138" s="36">
        <f>F138/C138</f>
        <v>1.0000000000000002</v>
      </c>
    </row>
    <row r="139" spans="1:7" ht="12.75" customHeight="1">
      <c r="A139" s="195">
        <v>2</v>
      </c>
      <c r="B139" s="275" t="s">
        <v>147</v>
      </c>
      <c r="C139" s="177">
        <v>1632.6</v>
      </c>
      <c r="D139" s="177">
        <v>4.009999999999991</v>
      </c>
      <c r="E139" s="153">
        <v>1628.5900000000001</v>
      </c>
      <c r="F139" s="169">
        <f>D139+E139</f>
        <v>1632.6000000000001</v>
      </c>
      <c r="G139" s="36">
        <f>F139/C139</f>
        <v>1.0000000000000002</v>
      </c>
    </row>
    <row r="140" spans="1:7" ht="12.75" customHeight="1">
      <c r="A140" s="35"/>
      <c r="B140" s="1" t="s">
        <v>32</v>
      </c>
      <c r="C140" s="178">
        <f>SUM(C138:C139)</f>
        <v>3718.2899999999995</v>
      </c>
      <c r="D140" s="178">
        <v>13.72</v>
      </c>
      <c r="E140" s="154">
        <f>SUM(E138:E139)</f>
        <v>3704.57</v>
      </c>
      <c r="F140" s="176">
        <f>D140+E140</f>
        <v>3718.29</v>
      </c>
      <c r="G140" s="40">
        <f>F140/C140</f>
        <v>1.0000000000000002</v>
      </c>
    </row>
    <row r="141" ht="5.25" customHeight="1">
      <c r="A141" s="81"/>
    </row>
    <row r="142" spans="1:8" ht="14.25">
      <c r="A142" s="9" t="s">
        <v>51</v>
      </c>
      <c r="H142" s="32"/>
    </row>
    <row r="143" spans="1:7" ht="6.75" customHeight="1">
      <c r="A143" s="9"/>
      <c r="G143" s="10" t="s">
        <v>14</v>
      </c>
    </row>
    <row r="144" spans="1:5" ht="14.25">
      <c r="A144" s="31" t="s">
        <v>45</v>
      </c>
      <c r="B144" s="31" t="s">
        <v>52</v>
      </c>
      <c r="C144" s="31" t="s">
        <v>53</v>
      </c>
      <c r="D144" s="31" t="s">
        <v>54</v>
      </c>
      <c r="E144" s="31" t="s">
        <v>55</v>
      </c>
    </row>
    <row r="145" spans="1:8" ht="18.75" customHeight="1">
      <c r="A145" s="54">
        <f>C140</f>
        <v>3718.2899999999995</v>
      </c>
      <c r="B145" s="54">
        <f>F140</f>
        <v>3718.29</v>
      </c>
      <c r="C145" s="40">
        <f>B145/A145</f>
        <v>1.0000000000000002</v>
      </c>
      <c r="D145" s="54">
        <f>D153</f>
        <v>3718.2899999999995</v>
      </c>
      <c r="E145" s="40">
        <f>D145/A145</f>
        <v>1</v>
      </c>
      <c r="H145" s="10" t="s">
        <v>14</v>
      </c>
    </row>
    <row r="146" spans="1:7" ht="7.5" customHeight="1">
      <c r="A146" s="9"/>
      <c r="G146" s="10" t="s">
        <v>14</v>
      </c>
    </row>
    <row r="147" ht="14.25">
      <c r="A147" s="9" t="s">
        <v>183</v>
      </c>
    </row>
    <row r="148" ht="6.75" customHeight="1">
      <c r="A148" s="9"/>
    </row>
    <row r="149" spans="1:5" ht="14.25">
      <c r="A149" s="50" t="s">
        <v>25</v>
      </c>
      <c r="B149" s="50" t="s">
        <v>37</v>
      </c>
      <c r="C149" s="79" t="s">
        <v>45</v>
      </c>
      <c r="D149" s="50" t="s">
        <v>54</v>
      </c>
      <c r="E149" s="17" t="s">
        <v>55</v>
      </c>
    </row>
    <row r="150" spans="1:5" ht="14.25">
      <c r="A150" s="82">
        <v>1</v>
      </c>
      <c r="B150" s="82">
        <v>2</v>
      </c>
      <c r="C150" s="83">
        <v>3</v>
      </c>
      <c r="D150" s="82">
        <v>4</v>
      </c>
      <c r="E150" s="84">
        <v>5</v>
      </c>
    </row>
    <row r="151" spans="1:7" ht="12.75" customHeight="1">
      <c r="A151" s="195">
        <v>1</v>
      </c>
      <c r="B151" s="275" t="s">
        <v>146</v>
      </c>
      <c r="C151" s="177">
        <f>C138</f>
        <v>2085.6899999999996</v>
      </c>
      <c r="D151" s="153">
        <v>2085.6899999999996</v>
      </c>
      <c r="E151" s="156">
        <f>D151/C151</f>
        <v>1</v>
      </c>
      <c r="F151" s="151"/>
      <c r="G151" s="32"/>
    </row>
    <row r="152" spans="1:7" ht="12.75" customHeight="1">
      <c r="A152" s="195">
        <v>2</v>
      </c>
      <c r="B152" s="275" t="s">
        <v>147</v>
      </c>
      <c r="C152" s="177">
        <f>C139</f>
        <v>1632.6</v>
      </c>
      <c r="D152" s="153">
        <v>1632.6</v>
      </c>
      <c r="E152" s="156">
        <f>D152/C152</f>
        <v>1</v>
      </c>
      <c r="F152" s="151"/>
      <c r="G152" s="32"/>
    </row>
    <row r="153" spans="1:7" ht="12.75" customHeight="1">
      <c r="A153" s="35"/>
      <c r="B153" s="1" t="s">
        <v>32</v>
      </c>
      <c r="C153" s="178">
        <f>SUM(C151:C152)</f>
        <v>3718.2899999999995</v>
      </c>
      <c r="D153" s="154">
        <f>SUM(D151:D152)</f>
        <v>3718.2899999999995</v>
      </c>
      <c r="E153" s="147">
        <f>D153/C153</f>
        <v>1</v>
      </c>
      <c r="F153" s="43"/>
      <c r="G153" s="32"/>
    </row>
    <row r="154" spans="1:8" ht="14.25" customHeight="1">
      <c r="A154" s="41"/>
      <c r="B154" s="2"/>
      <c r="C154" s="66"/>
      <c r="D154" s="66"/>
      <c r="E154" s="85"/>
      <c r="F154" s="26"/>
      <c r="G154" s="26"/>
      <c r="H154" s="26"/>
    </row>
    <row r="155" spans="1:8" ht="14.25">
      <c r="A155" s="9" t="s">
        <v>125</v>
      </c>
      <c r="F155" s="86"/>
      <c r="G155" s="86"/>
      <c r="H155" s="87"/>
    </row>
    <row r="156" spans="1:8" ht="6.75" customHeight="1">
      <c r="A156" s="9"/>
      <c r="F156" s="26"/>
      <c r="G156" s="26"/>
      <c r="H156" s="26"/>
    </row>
    <row r="157" spans="1:8" ht="28.5">
      <c r="A157" s="89" t="s">
        <v>45</v>
      </c>
      <c r="B157" s="89" t="s">
        <v>121</v>
      </c>
      <c r="C157" s="89" t="s">
        <v>122</v>
      </c>
      <c r="D157" s="89" t="s">
        <v>56</v>
      </c>
      <c r="F157" s="26"/>
      <c r="G157" s="192"/>
      <c r="H157" s="192"/>
    </row>
    <row r="158" spans="1:4" ht="18.75" customHeight="1">
      <c r="A158" s="54">
        <f>C166</f>
        <v>76.22</v>
      </c>
      <c r="B158" s="54">
        <f>D166</f>
        <v>74.09</v>
      </c>
      <c r="C158" s="88">
        <f>E166</f>
        <v>74.09</v>
      </c>
      <c r="D158" s="36">
        <f>C158/B158</f>
        <v>1</v>
      </c>
    </row>
    <row r="159" ht="7.5" customHeight="1">
      <c r="A159" s="9"/>
    </row>
    <row r="160" ht="14.25">
      <c r="A160" s="9" t="s">
        <v>124</v>
      </c>
    </row>
    <row r="161" ht="6.75" customHeight="1">
      <c r="A161" s="9"/>
    </row>
    <row r="162" spans="1:7" ht="33" customHeight="1">
      <c r="A162" s="89" t="s">
        <v>25</v>
      </c>
      <c r="B162" s="89" t="s">
        <v>37</v>
      </c>
      <c r="C162" s="62" t="s">
        <v>45</v>
      </c>
      <c r="D162" s="89" t="s">
        <v>123</v>
      </c>
      <c r="E162" s="89" t="s">
        <v>130</v>
      </c>
      <c r="F162" s="89" t="s">
        <v>57</v>
      </c>
      <c r="G162" s="89" t="s">
        <v>117</v>
      </c>
    </row>
    <row r="163" spans="1:7" ht="14.25">
      <c r="A163" s="91">
        <v>1</v>
      </c>
      <c r="B163" s="91">
        <v>2</v>
      </c>
      <c r="C163" s="92">
        <v>3</v>
      </c>
      <c r="D163" s="91">
        <v>4</v>
      </c>
      <c r="E163" s="93">
        <v>5</v>
      </c>
      <c r="F163" s="92">
        <v>6</v>
      </c>
      <c r="G163" s="91">
        <v>7</v>
      </c>
    </row>
    <row r="164" spans="1:8" ht="12.75" customHeight="1">
      <c r="A164" s="195">
        <v>1</v>
      </c>
      <c r="B164" s="275" t="s">
        <v>146</v>
      </c>
      <c r="C164" s="268">
        <v>42.7</v>
      </c>
      <c r="D164" s="268">
        <v>41.59</v>
      </c>
      <c r="E164" s="268">
        <v>41.59</v>
      </c>
      <c r="F164" s="269">
        <f>D164-E164</f>
        <v>0</v>
      </c>
      <c r="G164" s="204">
        <f>E164/D164</f>
        <v>1</v>
      </c>
      <c r="H164" s="197"/>
    </row>
    <row r="165" spans="1:8" ht="12.75" customHeight="1">
      <c r="A165" s="195">
        <v>2</v>
      </c>
      <c r="B165" s="275" t="s">
        <v>147</v>
      </c>
      <c r="C165" s="268">
        <v>33.52</v>
      </c>
      <c r="D165" s="268">
        <v>32.5</v>
      </c>
      <c r="E165" s="268">
        <v>32.5</v>
      </c>
      <c r="F165" s="269">
        <f>D165-E165</f>
        <v>0</v>
      </c>
      <c r="G165" s="204">
        <f>E165/D165</f>
        <v>1</v>
      </c>
      <c r="H165" s="197"/>
    </row>
    <row r="166" spans="1:7" ht="12.75" customHeight="1">
      <c r="A166" s="35"/>
      <c r="B166" s="1" t="s">
        <v>32</v>
      </c>
      <c r="C166" s="161">
        <f>SUM(C164:C165)</f>
        <v>76.22</v>
      </c>
      <c r="D166" s="161">
        <f>SUM(D164:D165)</f>
        <v>74.09</v>
      </c>
      <c r="E166" s="161">
        <f>SUM(E164:E165)</f>
        <v>74.09</v>
      </c>
      <c r="F166" s="162">
        <f>D166-E166</f>
        <v>0</v>
      </c>
      <c r="G166" s="40">
        <f>E166/D166</f>
        <v>1</v>
      </c>
    </row>
    <row r="167" spans="1:7" ht="12.75" customHeight="1">
      <c r="A167" s="41"/>
      <c r="B167" s="2"/>
      <c r="C167" s="164"/>
      <c r="D167" s="164"/>
      <c r="E167" s="164"/>
      <c r="F167" s="165"/>
      <c r="G167" s="39"/>
    </row>
    <row r="168" spans="1:8" ht="14.25">
      <c r="A168" s="9" t="s">
        <v>58</v>
      </c>
      <c r="F168" s="163"/>
      <c r="H168" s="10" t="s">
        <v>14</v>
      </c>
    </row>
    <row r="169" spans="1:8" ht="14.25">
      <c r="A169" s="9"/>
      <c r="F169" s="163"/>
      <c r="H169" s="10" t="s">
        <v>14</v>
      </c>
    </row>
    <row r="170" spans="1:6" ht="14.25">
      <c r="A170" s="94" t="s">
        <v>59</v>
      </c>
      <c r="B170" s="57"/>
      <c r="C170" s="57"/>
      <c r="D170" s="57"/>
      <c r="E170" s="58"/>
      <c r="F170" s="57"/>
    </row>
    <row r="171" spans="1:6" ht="9" customHeight="1">
      <c r="A171" s="57"/>
      <c r="B171" s="57"/>
      <c r="C171" s="57"/>
      <c r="D171" s="57"/>
      <c r="E171" s="58"/>
      <c r="F171" s="57"/>
    </row>
    <row r="172" spans="1:7" ht="11.25" customHeight="1">
      <c r="A172" s="214" t="s">
        <v>184</v>
      </c>
      <c r="B172" s="197"/>
      <c r="C172" s="215"/>
      <c r="D172" s="197"/>
      <c r="E172" s="197"/>
      <c r="F172" s="49"/>
      <c r="G172" s="49"/>
    </row>
    <row r="173" spans="1:7" ht="6.75" customHeight="1">
      <c r="A173" s="214"/>
      <c r="B173" s="197"/>
      <c r="C173" s="215"/>
      <c r="D173" s="197"/>
      <c r="E173" s="197"/>
      <c r="F173" s="49"/>
      <c r="G173" s="49"/>
    </row>
    <row r="174" spans="1:5" ht="14.25">
      <c r="A174" s="197"/>
      <c r="B174" s="197"/>
      <c r="C174" s="197"/>
      <c r="D174" s="197"/>
      <c r="E174" s="216" t="s">
        <v>126</v>
      </c>
    </row>
    <row r="175" spans="1:7" ht="45" customHeight="1">
      <c r="A175" s="217" t="s">
        <v>43</v>
      </c>
      <c r="B175" s="217" t="s">
        <v>44</v>
      </c>
      <c r="C175" s="218" t="s">
        <v>185</v>
      </c>
      <c r="D175" s="218" t="s">
        <v>186</v>
      </c>
      <c r="E175" s="218" t="s">
        <v>187</v>
      </c>
      <c r="F175" s="64"/>
      <c r="G175" s="65"/>
    </row>
    <row r="176" spans="1:7" ht="14.25" customHeight="1">
      <c r="A176" s="217">
        <v>1</v>
      </c>
      <c r="B176" s="217">
        <v>2</v>
      </c>
      <c r="C176" s="218">
        <v>3</v>
      </c>
      <c r="D176" s="218">
        <v>4</v>
      </c>
      <c r="E176" s="218">
        <v>5</v>
      </c>
      <c r="F176" s="64"/>
      <c r="G176" s="65"/>
    </row>
    <row r="177" spans="1:7" ht="12.75" customHeight="1">
      <c r="A177" s="195">
        <v>1</v>
      </c>
      <c r="B177" s="275" t="s">
        <v>146</v>
      </c>
      <c r="C177" s="153">
        <v>1161.76</v>
      </c>
      <c r="D177" s="276">
        <v>0</v>
      </c>
      <c r="E177" s="219">
        <f>D177/C177</f>
        <v>0</v>
      </c>
      <c r="F177" s="151"/>
      <c r="G177" s="32"/>
    </row>
    <row r="178" spans="1:7" ht="12.75" customHeight="1">
      <c r="A178" s="195">
        <v>2</v>
      </c>
      <c r="B178" s="275" t="s">
        <v>147</v>
      </c>
      <c r="C178" s="153">
        <v>910.39</v>
      </c>
      <c r="D178" s="276">
        <v>0</v>
      </c>
      <c r="E178" s="219">
        <f>D178/C178</f>
        <v>0</v>
      </c>
      <c r="F178" s="151"/>
      <c r="G178" s="32"/>
    </row>
    <row r="179" spans="1:7" ht="12.75" customHeight="1">
      <c r="A179" s="35"/>
      <c r="B179" s="1" t="s">
        <v>32</v>
      </c>
      <c r="C179" s="167">
        <f>SUM(C177:C178)</f>
        <v>2072.15</v>
      </c>
      <c r="D179" s="276">
        <v>0</v>
      </c>
      <c r="E179" s="155">
        <f>D179/C179</f>
        <v>0</v>
      </c>
      <c r="F179" s="43"/>
      <c r="G179" s="32"/>
    </row>
    <row r="180" spans="1:7" ht="14.25">
      <c r="A180" s="95"/>
      <c r="B180" s="74"/>
      <c r="C180" s="96"/>
      <c r="D180" s="96"/>
      <c r="E180" s="97"/>
      <c r="F180" s="77"/>
      <c r="G180" s="98"/>
    </row>
    <row r="181" spans="1:7" ht="14.25">
      <c r="A181" s="9" t="s">
        <v>188</v>
      </c>
      <c r="B181" s="49"/>
      <c r="C181" s="59"/>
      <c r="D181" s="49"/>
      <c r="E181" s="49"/>
      <c r="F181" s="49"/>
      <c r="G181" s="98"/>
    </row>
    <row r="182" spans="1:5" ht="14.25">
      <c r="A182" s="49"/>
      <c r="B182" s="49"/>
      <c r="C182" s="49"/>
      <c r="D182" s="49"/>
      <c r="E182" s="60" t="s">
        <v>126</v>
      </c>
    </row>
    <row r="183" spans="1:7" ht="51" customHeight="1">
      <c r="A183" s="61" t="s">
        <v>43</v>
      </c>
      <c r="B183" s="61" t="s">
        <v>44</v>
      </c>
      <c r="C183" s="62" t="s">
        <v>189</v>
      </c>
      <c r="D183" s="62" t="s">
        <v>190</v>
      </c>
      <c r="E183" s="62" t="s">
        <v>177</v>
      </c>
      <c r="F183" s="64"/>
      <c r="G183" s="65"/>
    </row>
    <row r="184" spans="1:7" ht="18" customHeight="1">
      <c r="A184" s="61">
        <v>1</v>
      </c>
      <c r="B184" s="61">
        <v>2</v>
      </c>
      <c r="C184" s="62">
        <v>3</v>
      </c>
      <c r="D184" s="62">
        <v>4</v>
      </c>
      <c r="E184" s="62">
        <v>5</v>
      </c>
      <c r="F184" s="64"/>
      <c r="G184" s="65"/>
    </row>
    <row r="185" spans="1:7" ht="12.75" customHeight="1">
      <c r="A185" s="195">
        <v>1</v>
      </c>
      <c r="B185" s="275" t="s">
        <v>146</v>
      </c>
      <c r="C185" s="166">
        <f>C177</f>
        <v>1161.76</v>
      </c>
      <c r="D185" s="299">
        <f>F197-D210</f>
        <v>0.029999999999972715</v>
      </c>
      <c r="E185" s="156">
        <f>D185/C185</f>
        <v>2.5822889409148806E-05</v>
      </c>
      <c r="F185" s="151"/>
      <c r="G185" s="32"/>
    </row>
    <row r="186" spans="1:7" ht="12.75" customHeight="1">
      <c r="A186" s="195">
        <v>2</v>
      </c>
      <c r="B186" s="275" t="s">
        <v>147</v>
      </c>
      <c r="C186" s="166">
        <f>C178</f>
        <v>910.39</v>
      </c>
      <c r="D186" s="299">
        <f>F198-D211</f>
        <v>0.6100000000000136</v>
      </c>
      <c r="E186" s="156">
        <f>D186/C186</f>
        <v>0.0006700425092542907</v>
      </c>
      <c r="F186" s="151"/>
      <c r="G186" s="32"/>
    </row>
    <row r="187" spans="1:7" ht="12.75" customHeight="1">
      <c r="A187" s="35"/>
      <c r="B187" s="1" t="s">
        <v>32</v>
      </c>
      <c r="C187" s="167">
        <f>C179</f>
        <v>2072.15</v>
      </c>
      <c r="D187" s="299">
        <f>SUM(D185:D186)</f>
        <v>0.6399999999999864</v>
      </c>
      <c r="E187" s="155">
        <f>D187/C187</f>
        <v>0.0003088579494727632</v>
      </c>
      <c r="F187" s="43"/>
      <c r="G187" s="32"/>
    </row>
    <row r="188" spans="1:7" ht="24.75" customHeight="1">
      <c r="A188" s="48" t="s">
        <v>60</v>
      </c>
      <c r="B188" s="49"/>
      <c r="C188" s="49"/>
      <c r="D188" s="49"/>
      <c r="E188" s="49"/>
      <c r="F188" s="49"/>
      <c r="G188" s="49"/>
    </row>
    <row r="189" ht="21" customHeight="1"/>
    <row r="190" spans="1:6" ht="28.5">
      <c r="A190" s="50" t="s">
        <v>45</v>
      </c>
      <c r="B190" s="50" t="s">
        <v>191</v>
      </c>
      <c r="C190" s="50" t="s">
        <v>61</v>
      </c>
      <c r="D190" s="69" t="s">
        <v>48</v>
      </c>
      <c r="E190" s="50" t="s">
        <v>49</v>
      </c>
      <c r="F190" s="50" t="s">
        <v>129</v>
      </c>
    </row>
    <row r="191" spans="1:6" ht="14.25">
      <c r="A191" s="70">
        <f>C187</f>
        <v>2072.15</v>
      </c>
      <c r="B191" s="70">
        <f>D199</f>
        <v>0</v>
      </c>
      <c r="C191" s="70">
        <f>E199</f>
        <v>2072.15</v>
      </c>
      <c r="D191" s="70">
        <f>B191+C191</f>
        <v>2072.15</v>
      </c>
      <c r="E191" s="72">
        <f>D191/A191</f>
        <v>1</v>
      </c>
      <c r="F191" s="70">
        <f>A191*85/100</f>
        <v>1761.3275</v>
      </c>
    </row>
    <row r="192" spans="1:7" ht="14.25">
      <c r="A192" s="95"/>
      <c r="B192" s="74"/>
      <c r="C192" s="75"/>
      <c r="D192" s="75"/>
      <c r="E192" s="76"/>
      <c r="F192" s="77"/>
      <c r="G192" s="78"/>
    </row>
    <row r="193" spans="1:7" ht="14.25">
      <c r="A193" s="9" t="s">
        <v>192</v>
      </c>
      <c r="B193" s="49"/>
      <c r="C193" s="59"/>
      <c r="D193" s="49"/>
      <c r="E193" s="49"/>
      <c r="F193" s="49"/>
      <c r="G193" s="49"/>
    </row>
    <row r="194" spans="1:7" ht="14.25">
      <c r="A194" s="49"/>
      <c r="B194" s="49"/>
      <c r="C194" s="49"/>
      <c r="D194" s="49"/>
      <c r="E194" s="49"/>
      <c r="F194" s="49"/>
      <c r="G194" s="60" t="s">
        <v>126</v>
      </c>
    </row>
    <row r="195" spans="1:7" ht="62.25" customHeight="1">
      <c r="A195" s="61" t="s">
        <v>43</v>
      </c>
      <c r="B195" s="61" t="s">
        <v>44</v>
      </c>
      <c r="C195" s="62" t="s">
        <v>193</v>
      </c>
      <c r="D195" s="62" t="s">
        <v>194</v>
      </c>
      <c r="E195" s="62" t="s">
        <v>62</v>
      </c>
      <c r="F195" s="62" t="s">
        <v>63</v>
      </c>
      <c r="G195" s="89" t="s">
        <v>64</v>
      </c>
    </row>
    <row r="196" spans="1:7" ht="13.5" customHeight="1">
      <c r="A196" s="61">
        <v>1</v>
      </c>
      <c r="B196" s="61">
        <v>2</v>
      </c>
      <c r="C196" s="62">
        <v>3</v>
      </c>
      <c r="D196" s="62">
        <v>4</v>
      </c>
      <c r="E196" s="62">
        <v>5</v>
      </c>
      <c r="F196" s="62">
        <v>6</v>
      </c>
      <c r="G196" s="89">
        <v>7</v>
      </c>
    </row>
    <row r="197" spans="1:7" ht="12.75" customHeight="1">
      <c r="A197" s="195">
        <v>1</v>
      </c>
      <c r="B197" s="275" t="s">
        <v>146</v>
      </c>
      <c r="C197" s="166">
        <f>C185</f>
        <v>1161.76</v>
      </c>
      <c r="D197" s="276">
        <v>0</v>
      </c>
      <c r="E197" s="166">
        <v>1161.76</v>
      </c>
      <c r="F197" s="160">
        <f>D197+E197</f>
        <v>1161.76</v>
      </c>
      <c r="G197" s="168">
        <f>F197/C197</f>
        <v>1</v>
      </c>
    </row>
    <row r="198" spans="1:7" ht="12.75" customHeight="1">
      <c r="A198" s="195">
        <v>2</v>
      </c>
      <c r="B198" s="275" t="s">
        <v>147</v>
      </c>
      <c r="C198" s="166">
        <f>C186</f>
        <v>910.39</v>
      </c>
      <c r="D198" s="276">
        <v>0</v>
      </c>
      <c r="E198" s="166">
        <v>910.39</v>
      </c>
      <c r="F198" s="160">
        <f>D198+E198</f>
        <v>910.39</v>
      </c>
      <c r="G198" s="168">
        <f>F198/C198</f>
        <v>1</v>
      </c>
    </row>
    <row r="199" spans="1:7" ht="12.75" customHeight="1">
      <c r="A199" s="35"/>
      <c r="B199" s="1" t="s">
        <v>32</v>
      </c>
      <c r="C199" s="167">
        <f>C187</f>
        <v>2072.15</v>
      </c>
      <c r="D199" s="276">
        <v>0</v>
      </c>
      <c r="E199" s="167">
        <f>SUM(E197:E198)</f>
        <v>2072.15</v>
      </c>
      <c r="F199" s="159">
        <f>D199+E199</f>
        <v>2072.15</v>
      </c>
      <c r="G199" s="28">
        <f>F199/C199</f>
        <v>1</v>
      </c>
    </row>
    <row r="200" spans="1:7" ht="14.25" customHeight="1">
      <c r="A200" s="99"/>
      <c r="B200" s="74"/>
      <c r="C200" s="75"/>
      <c r="D200" s="75"/>
      <c r="E200" s="76"/>
      <c r="F200" s="77"/>
      <c r="G200" s="78"/>
    </row>
    <row r="201" spans="1:8" ht="14.25">
      <c r="A201" s="48" t="s">
        <v>65</v>
      </c>
      <c r="B201" s="49"/>
      <c r="C201" s="59"/>
      <c r="D201" s="49"/>
      <c r="E201" s="49"/>
      <c r="F201" s="49"/>
      <c r="G201" s="49"/>
      <c r="H201" s="49" t="s">
        <v>14</v>
      </c>
    </row>
    <row r="202" spans="1:8" ht="1.5" customHeight="1">
      <c r="A202" s="49"/>
      <c r="B202" s="49"/>
      <c r="C202" s="59"/>
      <c r="D202" s="49"/>
      <c r="E202" s="49"/>
      <c r="F202" s="49"/>
      <c r="G202" s="49"/>
      <c r="H202" s="49"/>
    </row>
    <row r="203" spans="1:5" ht="14.25">
      <c r="A203" s="131" t="s">
        <v>45</v>
      </c>
      <c r="B203" s="131" t="s">
        <v>143</v>
      </c>
      <c r="C203" s="131" t="s">
        <v>144</v>
      </c>
      <c r="D203" s="131" t="s">
        <v>54</v>
      </c>
      <c r="E203" s="131" t="s">
        <v>55</v>
      </c>
    </row>
    <row r="204" spans="1:5" ht="17.25" customHeight="1">
      <c r="A204" s="54">
        <f>C199</f>
        <v>2072.15</v>
      </c>
      <c r="B204" s="54">
        <f>F199</f>
        <v>2072.15</v>
      </c>
      <c r="C204" s="36">
        <f>B204/A204</f>
        <v>1</v>
      </c>
      <c r="D204" s="54">
        <f>D212</f>
        <v>2071.51</v>
      </c>
      <c r="E204" s="100">
        <f>D204/A204</f>
        <v>0.9996911420505273</v>
      </c>
    </row>
    <row r="205" spans="1:5" ht="17.25" customHeight="1">
      <c r="A205" s="66"/>
      <c r="B205" s="66"/>
      <c r="C205" s="43"/>
      <c r="D205" s="66"/>
      <c r="E205" s="101"/>
    </row>
    <row r="206" ht="17.25" customHeight="1">
      <c r="A206" s="9" t="s">
        <v>195</v>
      </c>
    </row>
    <row r="207" spans="1:8" ht="15" customHeight="1">
      <c r="A207" s="49"/>
      <c r="B207" s="49"/>
      <c r="C207" s="49"/>
      <c r="D207" s="49"/>
      <c r="E207" s="60" t="s">
        <v>126</v>
      </c>
      <c r="F207" s="49"/>
      <c r="G207" s="49"/>
      <c r="H207" s="49"/>
    </row>
    <row r="208" spans="1:5" ht="42.75">
      <c r="A208" s="62" t="s">
        <v>43</v>
      </c>
      <c r="B208" s="62" t="s">
        <v>44</v>
      </c>
      <c r="C208" s="62" t="s">
        <v>196</v>
      </c>
      <c r="D208" s="62" t="s">
        <v>66</v>
      </c>
      <c r="E208" s="62" t="s">
        <v>67</v>
      </c>
    </row>
    <row r="209" spans="1:8" ht="18.75" customHeight="1">
      <c r="A209" s="83">
        <v>1</v>
      </c>
      <c r="B209" s="83">
        <v>2</v>
      </c>
      <c r="C209" s="83">
        <v>3</v>
      </c>
      <c r="D209" s="83">
        <v>4</v>
      </c>
      <c r="E209" s="83">
        <v>5</v>
      </c>
      <c r="F209" s="125"/>
      <c r="G209" s="49"/>
      <c r="H209" s="49"/>
    </row>
    <row r="210" spans="1:7" ht="12.75" customHeight="1">
      <c r="A210" s="195">
        <v>1</v>
      </c>
      <c r="B210" s="275" t="s">
        <v>146</v>
      </c>
      <c r="C210" s="166">
        <f>C197</f>
        <v>1161.76</v>
      </c>
      <c r="D210" s="166">
        <v>1161.73</v>
      </c>
      <c r="E210" s="156">
        <f>D210/C210</f>
        <v>0.9999741771105909</v>
      </c>
      <c r="F210" s="151"/>
      <c r="G210" s="32"/>
    </row>
    <row r="211" spans="1:7" ht="12.75" customHeight="1">
      <c r="A211" s="195">
        <v>2</v>
      </c>
      <c r="B211" s="275" t="s">
        <v>147</v>
      </c>
      <c r="C211" s="166">
        <f>C198</f>
        <v>910.39</v>
      </c>
      <c r="D211" s="166">
        <v>909.78</v>
      </c>
      <c r="E211" s="156">
        <f>D211/C211</f>
        <v>0.9993299574907457</v>
      </c>
      <c r="F211" s="151"/>
      <c r="G211" s="32"/>
    </row>
    <row r="212" spans="1:7" ht="12.75" customHeight="1">
      <c r="A212" s="35"/>
      <c r="B212" s="1" t="s">
        <v>32</v>
      </c>
      <c r="C212" s="167">
        <f>C199</f>
        <v>2072.15</v>
      </c>
      <c r="D212" s="167">
        <f>SUM(D210:D211)</f>
        <v>2071.51</v>
      </c>
      <c r="E212" s="155">
        <f>D212/C212</f>
        <v>0.9996911420505273</v>
      </c>
      <c r="F212" s="43"/>
      <c r="G212" s="32"/>
    </row>
    <row r="213" spans="1:8" ht="23.25" customHeight="1">
      <c r="A213" s="48" t="s">
        <v>197</v>
      </c>
      <c r="B213" s="49"/>
      <c r="C213" s="49"/>
      <c r="D213" s="49"/>
      <c r="E213" s="49"/>
      <c r="F213" s="49"/>
      <c r="G213" s="49"/>
      <c r="H213" s="49"/>
    </row>
    <row r="214" spans="1:8" ht="14.25">
      <c r="A214" s="48"/>
      <c r="B214" s="49"/>
      <c r="C214" s="49"/>
      <c r="D214" s="49"/>
      <c r="E214" s="49"/>
      <c r="F214" s="49"/>
      <c r="G214" s="49"/>
      <c r="H214" s="49"/>
    </row>
    <row r="215" spans="1:8" ht="14.25">
      <c r="A215" s="48" t="s">
        <v>127</v>
      </c>
      <c r="B215" s="49"/>
      <c r="C215" s="49"/>
      <c r="D215" s="49"/>
      <c r="E215" s="49"/>
      <c r="F215" s="49"/>
      <c r="G215" s="49"/>
      <c r="H215" s="49"/>
    </row>
    <row r="216" spans="2:8" ht="12" customHeight="1">
      <c r="B216" s="49"/>
      <c r="C216" s="49"/>
      <c r="D216" s="49"/>
      <c r="E216" s="49"/>
      <c r="F216" s="49"/>
      <c r="G216" s="49"/>
      <c r="H216" s="49"/>
    </row>
    <row r="217" spans="1:6" ht="42" customHeight="1">
      <c r="A217" s="89" t="s">
        <v>36</v>
      </c>
      <c r="B217" s="89" t="s">
        <v>37</v>
      </c>
      <c r="C217" s="89" t="s">
        <v>68</v>
      </c>
      <c r="D217" s="89" t="s">
        <v>69</v>
      </c>
      <c r="E217" s="89" t="s">
        <v>70</v>
      </c>
      <c r="F217" s="52"/>
    </row>
    <row r="218" spans="1:6" s="56" customFormat="1" ht="12" customHeight="1">
      <c r="A218" s="91">
        <v>1</v>
      </c>
      <c r="B218" s="91">
        <v>2</v>
      </c>
      <c r="C218" s="91">
        <v>3</v>
      </c>
      <c r="D218" s="91">
        <v>4</v>
      </c>
      <c r="E218" s="91">
        <v>5</v>
      </c>
      <c r="F218" s="102"/>
    </row>
    <row r="219" spans="1:7" ht="12.75" customHeight="1">
      <c r="A219" s="195">
        <v>1</v>
      </c>
      <c r="B219" s="275" t="s">
        <v>146</v>
      </c>
      <c r="C219" s="156">
        <f>E151</f>
        <v>1</v>
      </c>
      <c r="D219" s="156">
        <f>E210</f>
        <v>0.9999741771105909</v>
      </c>
      <c r="E219" s="172">
        <f>D219-C219</f>
        <v>-2.5822889409110594E-05</v>
      </c>
      <c r="F219" s="151"/>
      <c r="G219" s="32"/>
    </row>
    <row r="220" spans="1:7" ht="12.75" customHeight="1">
      <c r="A220" s="195">
        <v>2</v>
      </c>
      <c r="B220" s="275" t="s">
        <v>147</v>
      </c>
      <c r="C220" s="156">
        <f>E152</f>
        <v>1</v>
      </c>
      <c r="D220" s="156">
        <f>E211</f>
        <v>0.9993299574907457</v>
      </c>
      <c r="E220" s="172">
        <f>D220-C220</f>
        <v>-0.0006700425092542872</v>
      </c>
      <c r="F220" s="151"/>
      <c r="G220" s="32"/>
    </row>
    <row r="221" spans="1:7" ht="12.75" customHeight="1">
      <c r="A221" s="35"/>
      <c r="B221" s="1" t="s">
        <v>32</v>
      </c>
      <c r="C221" s="155">
        <f>E153</f>
        <v>1</v>
      </c>
      <c r="D221" s="155">
        <f>E212</f>
        <v>0.9996911420505273</v>
      </c>
      <c r="E221" s="171">
        <v>-0.01</v>
      </c>
      <c r="F221" s="43"/>
      <c r="G221" s="32"/>
    </row>
    <row r="222" spans="1:7" ht="14.25" customHeight="1">
      <c r="A222" s="73"/>
      <c r="B222" s="74"/>
      <c r="C222" s="75"/>
      <c r="D222" s="75"/>
      <c r="E222" s="76"/>
      <c r="F222" s="77"/>
      <c r="G222" s="78" t="s">
        <v>14</v>
      </c>
    </row>
    <row r="223" spans="1:8" ht="14.25">
      <c r="A223" s="48" t="s">
        <v>198</v>
      </c>
      <c r="B223" s="49"/>
      <c r="C223" s="49"/>
      <c r="D223" s="49"/>
      <c r="E223" s="49"/>
      <c r="F223" s="49"/>
      <c r="G223" s="49"/>
      <c r="H223" s="49"/>
    </row>
    <row r="224" spans="2:8" ht="11.25" customHeight="1">
      <c r="B224" s="49"/>
      <c r="C224" s="49"/>
      <c r="D224" s="49"/>
      <c r="E224" s="49"/>
      <c r="F224" s="49"/>
      <c r="G224" s="49"/>
      <c r="H224" s="49"/>
    </row>
    <row r="225" spans="2:8" ht="14.25" customHeight="1">
      <c r="B225" s="49"/>
      <c r="C225" s="49"/>
      <c r="D225" s="49"/>
      <c r="F225" s="60" t="s">
        <v>71</v>
      </c>
      <c r="G225" s="49"/>
      <c r="H225" s="49"/>
    </row>
    <row r="226" spans="1:6" ht="59.25" customHeight="1">
      <c r="A226" s="89" t="s">
        <v>36</v>
      </c>
      <c r="B226" s="89" t="s">
        <v>37</v>
      </c>
      <c r="C226" s="132" t="s">
        <v>199</v>
      </c>
      <c r="D226" s="132" t="s">
        <v>72</v>
      </c>
      <c r="E226" s="132" t="s">
        <v>73</v>
      </c>
      <c r="F226" s="89" t="s">
        <v>74</v>
      </c>
    </row>
    <row r="227" spans="1:6" ht="15" customHeight="1">
      <c r="A227" s="50">
        <v>1</v>
      </c>
      <c r="B227" s="50">
        <v>2</v>
      </c>
      <c r="C227" s="51">
        <v>3</v>
      </c>
      <c r="D227" s="51">
        <v>4</v>
      </c>
      <c r="E227" s="51">
        <v>5</v>
      </c>
      <c r="F227" s="50">
        <v>6</v>
      </c>
    </row>
    <row r="228" spans="1:7" ht="12.75" customHeight="1">
      <c r="A228" s="195">
        <v>1</v>
      </c>
      <c r="B228" s="275" t="s">
        <v>146</v>
      </c>
      <c r="C228" s="224">
        <f>D98</f>
        <v>19094220</v>
      </c>
      <c r="D228" s="153">
        <v>2119.9446</v>
      </c>
      <c r="E228" s="153">
        <f>D151</f>
        <v>2085.6899999999996</v>
      </c>
      <c r="F228" s="156">
        <f>E228/D228</f>
        <v>0.9838417475626484</v>
      </c>
      <c r="G228" s="32"/>
    </row>
    <row r="229" spans="1:7" ht="12.75" customHeight="1">
      <c r="A229" s="195">
        <v>2</v>
      </c>
      <c r="B229" s="275" t="s">
        <v>147</v>
      </c>
      <c r="C229" s="224">
        <f>D99</f>
        <v>12463746</v>
      </c>
      <c r="D229" s="153">
        <v>1659.0393</v>
      </c>
      <c r="E229" s="153">
        <f>D152</f>
        <v>1632.6</v>
      </c>
      <c r="F229" s="156">
        <f>E229/D229</f>
        <v>0.9840634878269611</v>
      </c>
      <c r="G229" s="32"/>
    </row>
    <row r="230" spans="1:7" ht="12.75" customHeight="1">
      <c r="A230" s="35"/>
      <c r="B230" s="1" t="s">
        <v>32</v>
      </c>
      <c r="C230" s="225">
        <f>SUM(C228:C229)</f>
        <v>31557966</v>
      </c>
      <c r="D230" s="154">
        <f>SUM(D228:D229)</f>
        <v>3778.9838999999997</v>
      </c>
      <c r="E230" s="154">
        <f>SUM(E228:E229)</f>
        <v>3718.2899999999995</v>
      </c>
      <c r="F230" s="155">
        <f>E230/D230</f>
        <v>0.9839390953742883</v>
      </c>
      <c r="G230" s="32"/>
    </row>
    <row r="231" spans="1:7" ht="6.75" customHeight="1">
      <c r="A231" s="99"/>
      <c r="B231" s="74"/>
      <c r="C231" s="75"/>
      <c r="D231" s="75"/>
      <c r="E231" s="76"/>
      <c r="F231" s="77"/>
      <c r="G231" s="78"/>
    </row>
    <row r="232" spans="1:8" ht="14.25">
      <c r="A232" s="48" t="s">
        <v>200</v>
      </c>
      <c r="B232" s="49"/>
      <c r="C232" s="49"/>
      <c r="D232" s="49"/>
      <c r="E232" s="49"/>
      <c r="F232" s="49"/>
      <c r="G232" s="49"/>
      <c r="H232" s="49"/>
    </row>
    <row r="233" spans="2:8" ht="11.25" customHeight="1">
      <c r="B233" s="49"/>
      <c r="C233" s="49"/>
      <c r="D233" s="49"/>
      <c r="E233" s="49"/>
      <c r="F233" s="49"/>
      <c r="G233" s="49"/>
      <c r="H233" s="49"/>
    </row>
    <row r="234" spans="2:8" ht="14.25" customHeight="1">
      <c r="B234" s="49"/>
      <c r="C234" s="49"/>
      <c r="D234" s="49"/>
      <c r="F234" s="60" t="s">
        <v>128</v>
      </c>
      <c r="G234" s="49"/>
      <c r="H234" s="49" t="s">
        <v>14</v>
      </c>
    </row>
    <row r="235" spans="1:6" ht="57.75" customHeight="1">
      <c r="A235" s="89" t="s">
        <v>36</v>
      </c>
      <c r="B235" s="89" t="s">
        <v>37</v>
      </c>
      <c r="C235" s="132" t="s">
        <v>199</v>
      </c>
      <c r="D235" s="132" t="s">
        <v>75</v>
      </c>
      <c r="E235" s="132" t="s">
        <v>76</v>
      </c>
      <c r="F235" s="89" t="s">
        <v>74</v>
      </c>
    </row>
    <row r="236" spans="1:6" ht="15" customHeight="1">
      <c r="A236" s="50">
        <v>1</v>
      </c>
      <c r="B236" s="50">
        <v>2</v>
      </c>
      <c r="C236" s="51">
        <v>3</v>
      </c>
      <c r="D236" s="51">
        <v>4</v>
      </c>
      <c r="E236" s="51">
        <v>5</v>
      </c>
      <c r="F236" s="50">
        <v>6</v>
      </c>
    </row>
    <row r="237" spans="1:7" ht="12.75" customHeight="1">
      <c r="A237" s="195">
        <v>1</v>
      </c>
      <c r="B237" s="275" t="s">
        <v>146</v>
      </c>
      <c r="C237" s="224">
        <f>C228</f>
        <v>19094220</v>
      </c>
      <c r="D237" s="166">
        <v>1161.7311726</v>
      </c>
      <c r="E237" s="166">
        <f>D210</f>
        <v>1161.73</v>
      </c>
      <c r="F237" s="170">
        <f>E237/D237</f>
        <v>0.9999989906442835</v>
      </c>
      <c r="G237" s="32"/>
    </row>
    <row r="238" spans="1:7" ht="12.75" customHeight="1">
      <c r="A238" s="195">
        <v>2</v>
      </c>
      <c r="B238" s="275" t="s">
        <v>147</v>
      </c>
      <c r="C238" s="224">
        <f>C229</f>
        <v>12463746</v>
      </c>
      <c r="D238" s="166">
        <v>909.793629</v>
      </c>
      <c r="E238" s="166">
        <f>D211</f>
        <v>909.78</v>
      </c>
      <c r="F238" s="170">
        <f>E238/D238</f>
        <v>0.9999850196796662</v>
      </c>
      <c r="G238" s="32"/>
    </row>
    <row r="239" spans="1:7" ht="12.75" customHeight="1">
      <c r="A239" s="35"/>
      <c r="B239" s="1" t="s">
        <v>32</v>
      </c>
      <c r="C239" s="225">
        <f>SUM(C237:C238)</f>
        <v>31557966</v>
      </c>
      <c r="D239" s="167">
        <f>SUM(D237:D238)</f>
        <v>2071.5248016</v>
      </c>
      <c r="E239" s="167">
        <f>SUM(E237:E238)</f>
        <v>2071.51</v>
      </c>
      <c r="F239" s="155">
        <f>E239/D239</f>
        <v>0.9999928547319402</v>
      </c>
      <c r="G239" s="32"/>
    </row>
    <row r="240" spans="1:8" ht="13.5" customHeight="1">
      <c r="A240" s="73"/>
      <c r="B240" s="74"/>
      <c r="C240" s="75"/>
      <c r="D240" s="75"/>
      <c r="E240" s="76"/>
      <c r="F240" s="77"/>
      <c r="G240" s="78"/>
      <c r="H240" s="10" t="s">
        <v>14</v>
      </c>
    </row>
    <row r="241" spans="1:7" ht="13.5" customHeight="1">
      <c r="A241" s="103" t="s">
        <v>77</v>
      </c>
      <c r="B241" s="103"/>
      <c r="C241" s="103"/>
      <c r="D241" s="104"/>
      <c r="E241" s="104"/>
      <c r="F241" s="104"/>
      <c r="G241" s="104"/>
    </row>
    <row r="242" spans="1:7" ht="13.5" customHeight="1">
      <c r="A242" s="103"/>
      <c r="B242" s="103"/>
      <c r="C242" s="103"/>
      <c r="D242" s="104"/>
      <c r="E242" s="104"/>
      <c r="F242" s="104"/>
      <c r="G242" s="104"/>
    </row>
    <row r="243" spans="1:7" ht="13.5" customHeight="1">
      <c r="A243" s="103" t="s">
        <v>78</v>
      </c>
      <c r="B243" s="103"/>
      <c r="C243" s="103"/>
      <c r="D243" s="104"/>
      <c r="E243" s="104"/>
      <c r="F243" s="104"/>
      <c r="G243" s="104"/>
    </row>
    <row r="244" spans="1:7" ht="13.5" customHeight="1">
      <c r="A244" s="103" t="s">
        <v>201</v>
      </c>
      <c r="B244" s="103"/>
      <c r="C244" s="103"/>
      <c r="D244" s="104"/>
      <c r="E244" s="104"/>
      <c r="F244" s="104"/>
      <c r="G244" s="104"/>
    </row>
    <row r="245" spans="1:8" ht="36.75" customHeight="1">
      <c r="A245" s="16" t="s">
        <v>43</v>
      </c>
      <c r="B245" s="16" t="s">
        <v>44</v>
      </c>
      <c r="C245" s="16" t="s">
        <v>202</v>
      </c>
      <c r="D245" s="16" t="s">
        <v>118</v>
      </c>
      <c r="E245" s="16" t="s">
        <v>120</v>
      </c>
      <c r="F245" s="185"/>
      <c r="G245" s="107"/>
      <c r="H245" s="10" t="s">
        <v>14</v>
      </c>
    </row>
    <row r="246" spans="1:7" ht="14.25">
      <c r="A246" s="106">
        <v>1</v>
      </c>
      <c r="B246" s="106">
        <v>2</v>
      </c>
      <c r="C246" s="106">
        <v>3</v>
      </c>
      <c r="D246" s="106">
        <v>4</v>
      </c>
      <c r="E246" s="106" t="s">
        <v>119</v>
      </c>
      <c r="F246" s="182"/>
      <c r="G246" s="182"/>
    </row>
    <row r="247" spans="1:7" ht="12.75" customHeight="1">
      <c r="A247" s="195">
        <v>1</v>
      </c>
      <c r="B247" s="275" t="s">
        <v>146</v>
      </c>
      <c r="C247" s="183">
        <v>1632</v>
      </c>
      <c r="D247" s="280">
        <v>1577</v>
      </c>
      <c r="E247" s="183">
        <f>D247-C247</f>
        <v>-55</v>
      </c>
      <c r="F247" s="186"/>
      <c r="G247" s="281"/>
    </row>
    <row r="248" spans="1:7" ht="12.75" customHeight="1">
      <c r="A248" s="195">
        <v>2</v>
      </c>
      <c r="B248" s="275" t="s">
        <v>147</v>
      </c>
      <c r="C248" s="183">
        <v>1145</v>
      </c>
      <c r="D248" s="280">
        <v>1129</v>
      </c>
      <c r="E248" s="183">
        <f>D248-C248</f>
        <v>-16</v>
      </c>
      <c r="F248" s="186"/>
      <c r="G248" s="281"/>
    </row>
    <row r="249" spans="1:7" ht="15" customHeight="1">
      <c r="A249" s="35"/>
      <c r="B249" s="1" t="s">
        <v>32</v>
      </c>
      <c r="C249" s="184">
        <f>SUM(C247:C248)</f>
        <v>2777</v>
      </c>
      <c r="D249" s="184">
        <f>SUM(D247:D248)</f>
        <v>2706</v>
      </c>
      <c r="E249" s="184">
        <f>D249-C249</f>
        <v>-71</v>
      </c>
      <c r="F249" s="187"/>
      <c r="G249" s="281"/>
    </row>
    <row r="250" spans="1:7" ht="15" customHeight="1">
      <c r="A250" s="41"/>
      <c r="B250" s="2"/>
      <c r="C250" s="180"/>
      <c r="D250" s="181"/>
      <c r="E250" s="181"/>
      <c r="F250" s="181"/>
      <c r="G250" s="39"/>
    </row>
    <row r="251" spans="1:7" ht="13.5" customHeight="1">
      <c r="A251" s="103" t="s">
        <v>78</v>
      </c>
      <c r="B251" s="103"/>
      <c r="C251" s="103"/>
      <c r="D251" s="104"/>
      <c r="E251" s="104"/>
      <c r="F251" s="104"/>
      <c r="G251" s="104"/>
    </row>
    <row r="252" spans="1:7" ht="13.5" customHeight="1">
      <c r="A252" s="103" t="s">
        <v>201</v>
      </c>
      <c r="B252" s="103"/>
      <c r="C252" s="103"/>
      <c r="D252" s="104"/>
      <c r="E252" s="104"/>
      <c r="F252" s="104"/>
      <c r="G252" s="104"/>
    </row>
    <row r="253" spans="1:7" ht="42" customHeight="1">
      <c r="A253" s="286" t="s">
        <v>43</v>
      </c>
      <c r="B253" s="286" t="s">
        <v>44</v>
      </c>
      <c r="C253" s="286" t="s">
        <v>203</v>
      </c>
      <c r="D253" s="286" t="s">
        <v>204</v>
      </c>
      <c r="E253" s="286" t="s">
        <v>79</v>
      </c>
      <c r="F253" s="286" t="s">
        <v>80</v>
      </c>
      <c r="G253" s="287" t="s">
        <v>81</v>
      </c>
    </row>
    <row r="254" spans="1:7" ht="14.25">
      <c r="A254" s="106">
        <v>1</v>
      </c>
      <c r="B254" s="106">
        <v>2</v>
      </c>
      <c r="C254" s="106">
        <v>3</v>
      </c>
      <c r="D254" s="106">
        <v>4</v>
      </c>
      <c r="E254" s="106">
        <v>5</v>
      </c>
      <c r="F254" s="106">
        <v>6</v>
      </c>
      <c r="G254" s="106">
        <v>7</v>
      </c>
    </row>
    <row r="255" spans="1:8" ht="12.75" customHeight="1">
      <c r="A255" s="195">
        <v>1</v>
      </c>
      <c r="B255" s="275" t="s">
        <v>146</v>
      </c>
      <c r="C255" s="193">
        <f>C247*1000*10/100000</f>
        <v>163.2</v>
      </c>
      <c r="D255" s="193">
        <v>0</v>
      </c>
      <c r="E255" s="193">
        <v>161</v>
      </c>
      <c r="F255" s="193">
        <f>D255+E255</f>
        <v>161</v>
      </c>
      <c r="G255" s="204">
        <f>F255/C255</f>
        <v>0.9865196078431373</v>
      </c>
      <c r="H255" s="197"/>
    </row>
    <row r="256" spans="1:8" ht="12.75" customHeight="1">
      <c r="A256" s="195">
        <v>2</v>
      </c>
      <c r="B256" s="275" t="s">
        <v>147</v>
      </c>
      <c r="C256" s="193">
        <f>C248*1000*10/100000</f>
        <v>114.5</v>
      </c>
      <c r="D256" s="193">
        <v>0</v>
      </c>
      <c r="E256" s="193">
        <v>113.85999999999999</v>
      </c>
      <c r="F256" s="193">
        <f>D256+E256</f>
        <v>113.85999999999999</v>
      </c>
      <c r="G256" s="204">
        <f>F256/C256</f>
        <v>0.9944104803493449</v>
      </c>
      <c r="H256" s="197"/>
    </row>
    <row r="257" spans="1:7" ht="15" customHeight="1">
      <c r="A257" s="35"/>
      <c r="B257" s="1" t="s">
        <v>32</v>
      </c>
      <c r="C257" s="167">
        <f>SUM(C255:C256)</f>
        <v>277.7</v>
      </c>
      <c r="D257" s="167">
        <f>SUM(D255:D256)</f>
        <v>0</v>
      </c>
      <c r="E257" s="167">
        <f>SUM(E255:E256)</f>
        <v>274.86</v>
      </c>
      <c r="F257" s="167">
        <f>D257+E257</f>
        <v>274.86</v>
      </c>
      <c r="G257" s="40">
        <f>F257/C257</f>
        <v>0.989773136478214</v>
      </c>
    </row>
    <row r="258" spans="1:7" ht="13.5" customHeight="1">
      <c r="A258" s="73"/>
      <c r="B258" s="74"/>
      <c r="C258" s="75"/>
      <c r="D258" s="75"/>
      <c r="E258" s="76"/>
      <c r="F258" s="77"/>
      <c r="G258" s="78"/>
    </row>
    <row r="259" spans="1:7" ht="13.5" customHeight="1">
      <c r="A259" s="103" t="s">
        <v>82</v>
      </c>
      <c r="B259" s="103"/>
      <c r="C259" s="103"/>
      <c r="D259" s="103"/>
      <c r="E259" s="104"/>
      <c r="F259" s="104"/>
      <c r="G259" s="104"/>
    </row>
    <row r="260" spans="1:7" ht="13.5" customHeight="1">
      <c r="A260" s="103" t="s">
        <v>205</v>
      </c>
      <c r="B260" s="103"/>
      <c r="C260" s="103"/>
      <c r="D260" s="103"/>
      <c r="E260" s="104"/>
      <c r="F260" s="104"/>
      <c r="G260" s="104"/>
    </row>
    <row r="261" spans="1:7" ht="60">
      <c r="A261" s="286" t="s">
        <v>43</v>
      </c>
      <c r="B261" s="286" t="s">
        <v>44</v>
      </c>
      <c r="C261" s="286" t="s">
        <v>206</v>
      </c>
      <c r="D261" s="286" t="s">
        <v>83</v>
      </c>
      <c r="E261" s="286" t="s">
        <v>84</v>
      </c>
      <c r="F261" s="286" t="s">
        <v>85</v>
      </c>
      <c r="G261" s="107"/>
    </row>
    <row r="262" spans="1:7" ht="15">
      <c r="A262" s="106">
        <v>1</v>
      </c>
      <c r="B262" s="106">
        <v>2</v>
      </c>
      <c r="C262" s="106">
        <v>3</v>
      </c>
      <c r="D262" s="106">
        <v>4</v>
      </c>
      <c r="E262" s="106">
        <v>5</v>
      </c>
      <c r="F262" s="106">
        <v>6</v>
      </c>
      <c r="G262" s="107"/>
    </row>
    <row r="263" spans="1:7" ht="12.75" customHeight="1">
      <c r="A263" s="195">
        <v>1</v>
      </c>
      <c r="B263" s="275" t="s">
        <v>146</v>
      </c>
      <c r="C263" s="193">
        <f>C255</f>
        <v>163.2</v>
      </c>
      <c r="D263" s="193">
        <f>F255</f>
        <v>161</v>
      </c>
      <c r="E263" s="193">
        <v>157.7</v>
      </c>
      <c r="F263" s="220">
        <f>E263/C263</f>
        <v>0.9662990196078431</v>
      </c>
      <c r="G263" s="32"/>
    </row>
    <row r="264" spans="1:7" ht="12.75" customHeight="1">
      <c r="A264" s="195">
        <v>2</v>
      </c>
      <c r="B264" s="275" t="s">
        <v>147</v>
      </c>
      <c r="C264" s="193">
        <f>C256</f>
        <v>114.5</v>
      </c>
      <c r="D264" s="193">
        <f>F256</f>
        <v>113.85999999999999</v>
      </c>
      <c r="E264" s="193">
        <v>112.89999999999999</v>
      </c>
      <c r="F264" s="220">
        <f>E264/C264</f>
        <v>0.9860262008733623</v>
      </c>
      <c r="G264" s="32"/>
    </row>
    <row r="265" spans="1:8" ht="14.25" customHeight="1">
      <c r="A265" s="35"/>
      <c r="B265" s="1" t="s">
        <v>32</v>
      </c>
      <c r="C265" s="167">
        <f>SUM(C263:C264)</f>
        <v>277.7</v>
      </c>
      <c r="D265" s="167">
        <f>SUM(D263:D264)</f>
        <v>274.86</v>
      </c>
      <c r="E265" s="167">
        <f>SUM(E263:E264)</f>
        <v>270.59999999999997</v>
      </c>
      <c r="F265" s="175">
        <f>E265/C265</f>
        <v>0.9744328411955346</v>
      </c>
      <c r="G265" s="32"/>
      <c r="H265" s="10" t="s">
        <v>14</v>
      </c>
    </row>
    <row r="266" spans="1:7" ht="13.5" customHeight="1">
      <c r="A266" s="108"/>
      <c r="B266" s="3"/>
      <c r="C266" s="4"/>
      <c r="D266" s="109"/>
      <c r="E266" s="110"/>
      <c r="F266" s="109"/>
      <c r="G266" s="136"/>
    </row>
    <row r="267" spans="1:7" ht="13.5" customHeight="1">
      <c r="A267" s="103" t="s">
        <v>86</v>
      </c>
      <c r="B267" s="103"/>
      <c r="C267" s="103"/>
      <c r="D267" s="103"/>
      <c r="E267" s="104"/>
      <c r="F267" s="104"/>
      <c r="G267" s="104"/>
    </row>
    <row r="268" spans="1:7" ht="13.5" customHeight="1">
      <c r="A268" s="103" t="s">
        <v>207</v>
      </c>
      <c r="B268" s="103"/>
      <c r="C268" s="103"/>
      <c r="D268" s="103"/>
      <c r="E268" s="104"/>
      <c r="F268" s="104"/>
      <c r="G268" s="104"/>
    </row>
    <row r="269" spans="1:7" ht="49.5" customHeight="1">
      <c r="A269" s="90" t="s">
        <v>43</v>
      </c>
      <c r="B269" s="90" t="s">
        <v>44</v>
      </c>
      <c r="C269" s="90" t="s">
        <v>203</v>
      </c>
      <c r="D269" s="90" t="s">
        <v>83</v>
      </c>
      <c r="E269" s="90" t="s">
        <v>208</v>
      </c>
      <c r="F269" s="105" t="s">
        <v>209</v>
      </c>
      <c r="G269" s="111"/>
    </row>
    <row r="270" spans="1:7" ht="14.25" customHeight="1">
      <c r="A270" s="106">
        <v>1</v>
      </c>
      <c r="B270" s="106">
        <v>2</v>
      </c>
      <c r="C270" s="106">
        <v>3</v>
      </c>
      <c r="D270" s="106">
        <v>4</v>
      </c>
      <c r="E270" s="106">
        <v>5</v>
      </c>
      <c r="F270" s="106">
        <v>6</v>
      </c>
      <c r="G270" s="111"/>
    </row>
    <row r="271" spans="1:7" ht="12.75" customHeight="1">
      <c r="A271" s="195">
        <v>1</v>
      </c>
      <c r="B271" s="275" t="s">
        <v>146</v>
      </c>
      <c r="C271" s="193">
        <f aca="true" t="shared" si="0" ref="C271:D273">C263</f>
        <v>163.2</v>
      </c>
      <c r="D271" s="193">
        <f t="shared" si="0"/>
        <v>161</v>
      </c>
      <c r="E271" s="173">
        <f>D271-E263</f>
        <v>3.3000000000000114</v>
      </c>
      <c r="F271" s="174">
        <f>E271/C271</f>
        <v>0.020220588235294188</v>
      </c>
      <c r="G271" s="32"/>
    </row>
    <row r="272" spans="1:7" ht="12.75" customHeight="1">
      <c r="A272" s="195">
        <v>2</v>
      </c>
      <c r="B272" s="275" t="s">
        <v>147</v>
      </c>
      <c r="C272" s="193">
        <f t="shared" si="0"/>
        <v>114.5</v>
      </c>
      <c r="D272" s="193">
        <f t="shared" si="0"/>
        <v>113.85999999999999</v>
      </c>
      <c r="E272" s="173">
        <f>D272-E264</f>
        <v>0.9599999999999937</v>
      </c>
      <c r="F272" s="174">
        <f>E272/C272</f>
        <v>0.008384279475982479</v>
      </c>
      <c r="G272" s="32"/>
    </row>
    <row r="273" spans="1:7" ht="12.75" customHeight="1">
      <c r="A273" s="35"/>
      <c r="B273" s="1" t="s">
        <v>32</v>
      </c>
      <c r="C273" s="154">
        <f t="shared" si="0"/>
        <v>277.7</v>
      </c>
      <c r="D273" s="154">
        <f t="shared" si="0"/>
        <v>274.86</v>
      </c>
      <c r="E273" s="167">
        <f>SUM(E271:E272)</f>
        <v>4.260000000000005</v>
      </c>
      <c r="F273" s="175">
        <f>E273/C273</f>
        <v>0.015340295282679169</v>
      </c>
      <c r="G273" s="32"/>
    </row>
    <row r="274" spans="1:7" ht="24" customHeight="1">
      <c r="A274" s="9" t="s">
        <v>87</v>
      </c>
      <c r="G274" s="10">
        <v>0</v>
      </c>
    </row>
    <row r="275" ht="20.25" customHeight="1"/>
    <row r="276" ht="14.25">
      <c r="A276" s="9" t="s">
        <v>88</v>
      </c>
    </row>
    <row r="277" spans="1:7" ht="30" customHeight="1">
      <c r="A277" s="195" t="s">
        <v>25</v>
      </c>
      <c r="B277" s="195"/>
      <c r="C277" s="196" t="s">
        <v>40</v>
      </c>
      <c r="D277" s="196" t="s">
        <v>41</v>
      </c>
      <c r="E277" s="196" t="s">
        <v>6</v>
      </c>
      <c r="F277" s="196" t="s">
        <v>34</v>
      </c>
      <c r="G277" s="197"/>
    </row>
    <row r="278" spans="1:7" ht="13.5" customHeight="1">
      <c r="A278" s="195">
        <v>1</v>
      </c>
      <c r="B278" s="195">
        <v>2</v>
      </c>
      <c r="C278" s="195">
        <v>3</v>
      </c>
      <c r="D278" s="195">
        <v>4</v>
      </c>
      <c r="E278" s="195" t="s">
        <v>42</v>
      </c>
      <c r="F278" s="195">
        <v>6</v>
      </c>
      <c r="G278" s="197"/>
    </row>
    <row r="279" spans="1:7" ht="27" customHeight="1">
      <c r="A279" s="198">
        <v>1</v>
      </c>
      <c r="B279" s="199" t="s">
        <v>169</v>
      </c>
      <c r="C279" s="203">
        <v>60</v>
      </c>
      <c r="D279" s="203">
        <v>60</v>
      </c>
      <c r="E279" s="200">
        <f>C279-D279</f>
        <v>0</v>
      </c>
      <c r="F279" s="204">
        <f>E279/C279</f>
        <v>0</v>
      </c>
      <c r="G279" s="205"/>
    </row>
    <row r="280" spans="1:7" ht="28.5">
      <c r="A280" s="198">
        <v>2</v>
      </c>
      <c r="B280" s="199" t="s">
        <v>204</v>
      </c>
      <c r="C280" s="203">
        <v>37.07</v>
      </c>
      <c r="D280" s="203">
        <v>37.07</v>
      </c>
      <c r="E280" s="200">
        <f>C280-D280</f>
        <v>0</v>
      </c>
      <c r="F280" s="204">
        <f>E280/C280</f>
        <v>0</v>
      </c>
      <c r="G280" s="197"/>
    </row>
    <row r="281" spans="1:7" ht="28.5">
      <c r="A281" s="198">
        <v>3</v>
      </c>
      <c r="B281" s="199" t="s">
        <v>210</v>
      </c>
      <c r="C281" s="203">
        <v>22.93</v>
      </c>
      <c r="D281" s="203">
        <v>22.93</v>
      </c>
      <c r="E281" s="200">
        <f>C281-D281</f>
        <v>0</v>
      </c>
      <c r="F281" s="204">
        <f>E281/C281</f>
        <v>0</v>
      </c>
      <c r="G281" s="197"/>
    </row>
    <row r="282" spans="1:7" ht="15.75" customHeight="1">
      <c r="A282" s="198">
        <v>4</v>
      </c>
      <c r="B282" s="206" t="s">
        <v>89</v>
      </c>
      <c r="C282" s="207">
        <f>SUM(C280:C281)</f>
        <v>60</v>
      </c>
      <c r="D282" s="207">
        <f>SUM(D280:D281)</f>
        <v>60</v>
      </c>
      <c r="E282" s="200">
        <f>C282-D282</f>
        <v>0</v>
      </c>
      <c r="F282" s="204">
        <f>E282/C282</f>
        <v>0</v>
      </c>
      <c r="G282" s="197" t="s">
        <v>14</v>
      </c>
    </row>
    <row r="283" spans="1:6" ht="15.75" customHeight="1">
      <c r="A283" s="33"/>
      <c r="B283" s="124"/>
      <c r="C283" s="189"/>
      <c r="D283" s="189"/>
      <c r="E283" s="66"/>
      <c r="F283" s="66"/>
    </row>
    <row r="284" s="112" customFormat="1" ht="14.25">
      <c r="A284" s="9" t="s">
        <v>211</v>
      </c>
    </row>
    <row r="285" spans="4:7" ht="14.25">
      <c r="D285" s="68" t="s">
        <v>126</v>
      </c>
      <c r="E285" s="330" t="s">
        <v>212</v>
      </c>
      <c r="F285" s="330"/>
      <c r="G285" s="137"/>
    </row>
    <row r="286" spans="1:7" ht="28.5">
      <c r="A286" s="89" t="s">
        <v>25</v>
      </c>
      <c r="B286" s="89" t="s">
        <v>90</v>
      </c>
      <c r="C286" s="89" t="s">
        <v>213</v>
      </c>
      <c r="D286" s="89" t="s">
        <v>48</v>
      </c>
      <c r="E286" s="89" t="s">
        <v>91</v>
      </c>
      <c r="F286" s="89" t="s">
        <v>92</v>
      </c>
      <c r="G286" s="65"/>
    </row>
    <row r="287" spans="1:7" ht="14.25">
      <c r="A287" s="114">
        <v>1</v>
      </c>
      <c r="B287" s="114">
        <v>2</v>
      </c>
      <c r="C287" s="114">
        <v>3</v>
      </c>
      <c r="D287" s="114">
        <v>4</v>
      </c>
      <c r="E287" s="114">
        <v>5</v>
      </c>
      <c r="F287" s="114">
        <v>6</v>
      </c>
      <c r="G287" s="138"/>
    </row>
    <row r="288" spans="1:7" ht="28.5">
      <c r="A288" s="115">
        <v>1</v>
      </c>
      <c r="B288" s="116" t="s">
        <v>93</v>
      </c>
      <c r="C288" s="117">
        <f>C279/2</f>
        <v>30</v>
      </c>
      <c r="D288" s="117">
        <v>30</v>
      </c>
      <c r="E288" s="119">
        <v>12.98</v>
      </c>
      <c r="F288" s="118">
        <f>E288/C288</f>
        <v>0.4326666666666667</v>
      </c>
      <c r="G288" s="139"/>
    </row>
    <row r="289" spans="1:7" ht="89.25" customHeight="1">
      <c r="A289" s="115">
        <v>2</v>
      </c>
      <c r="B289" s="116" t="s">
        <v>94</v>
      </c>
      <c r="C289" s="117">
        <f>C288</f>
        <v>30</v>
      </c>
      <c r="D289" s="117">
        <v>30</v>
      </c>
      <c r="E289" s="119">
        <v>28</v>
      </c>
      <c r="F289" s="118">
        <f>E289/C289</f>
        <v>0.9333333333333333</v>
      </c>
      <c r="G289" s="140"/>
    </row>
    <row r="290" spans="1:7" ht="15">
      <c r="A290" s="321" t="s">
        <v>12</v>
      </c>
      <c r="B290" s="321"/>
      <c r="C290" s="120">
        <f>SUM(C288:C289)</f>
        <v>60</v>
      </c>
      <c r="D290" s="121">
        <f>SUM(D288:D289)</f>
        <v>60</v>
      </c>
      <c r="E290" s="121">
        <f>SUM(E288:E289)</f>
        <v>40.980000000000004</v>
      </c>
      <c r="F290" s="118">
        <f>E290/C290</f>
        <v>0.683</v>
      </c>
      <c r="G290" s="141"/>
    </row>
    <row r="291" spans="1:7" s="134" customFormat="1" ht="22.5" customHeight="1">
      <c r="A291" s="322"/>
      <c r="B291" s="322"/>
      <c r="C291" s="322"/>
      <c r="D291" s="322"/>
      <c r="E291" s="322"/>
      <c r="F291" s="322"/>
      <c r="G291" s="322"/>
    </row>
    <row r="292" spans="1:7" ht="14.25">
      <c r="A292" s="124" t="s">
        <v>95</v>
      </c>
      <c r="B292" s="26"/>
      <c r="C292" s="26"/>
      <c r="D292" s="122"/>
      <c r="E292" s="26"/>
      <c r="F292" s="26"/>
      <c r="G292" s="123"/>
    </row>
    <row r="293" spans="1:7" ht="14.25">
      <c r="A293" s="124"/>
      <c r="B293" s="26"/>
      <c r="C293" s="26"/>
      <c r="D293" s="122"/>
      <c r="E293" s="26"/>
      <c r="F293" s="26"/>
      <c r="G293" s="123"/>
    </row>
    <row r="294" ht="14.25">
      <c r="A294" s="9" t="s">
        <v>96</v>
      </c>
    </row>
    <row r="295" spans="1:6" ht="30" customHeight="1">
      <c r="A295" s="18" t="s">
        <v>25</v>
      </c>
      <c r="B295" s="89" t="s">
        <v>90</v>
      </c>
      <c r="C295" s="53" t="s">
        <v>40</v>
      </c>
      <c r="D295" s="53" t="s">
        <v>41</v>
      </c>
      <c r="E295" s="53" t="s">
        <v>6</v>
      </c>
      <c r="F295" s="53" t="s">
        <v>34</v>
      </c>
    </row>
    <row r="296" spans="1:7" ht="13.5" customHeight="1">
      <c r="A296" s="195">
        <v>1</v>
      </c>
      <c r="B296" s="195">
        <v>2</v>
      </c>
      <c r="C296" s="195">
        <v>3</v>
      </c>
      <c r="D296" s="195">
        <v>4</v>
      </c>
      <c r="E296" s="195" t="s">
        <v>42</v>
      </c>
      <c r="F296" s="195">
        <v>6</v>
      </c>
      <c r="G296" s="197"/>
    </row>
    <row r="297" spans="1:7" ht="27" customHeight="1">
      <c r="A297" s="198">
        <v>1</v>
      </c>
      <c r="B297" s="199" t="s">
        <v>169</v>
      </c>
      <c r="C297" s="200">
        <v>28.59</v>
      </c>
      <c r="D297" s="200">
        <v>28.59</v>
      </c>
      <c r="E297" s="200">
        <f>C297-D297</f>
        <v>0</v>
      </c>
      <c r="F297" s="208">
        <v>0</v>
      </c>
      <c r="G297" s="197"/>
    </row>
    <row r="298" spans="1:7" ht="28.5">
      <c r="A298" s="198">
        <v>2</v>
      </c>
      <c r="B298" s="199" t="s">
        <v>204</v>
      </c>
      <c r="C298" s="200">
        <v>0</v>
      </c>
      <c r="D298" s="200">
        <v>0</v>
      </c>
      <c r="E298" s="200">
        <f>C298-D298</f>
        <v>0</v>
      </c>
      <c r="F298" s="204">
        <v>0</v>
      </c>
      <c r="G298" s="197"/>
    </row>
    <row r="299" spans="1:7" ht="28.5">
      <c r="A299" s="198">
        <v>3</v>
      </c>
      <c r="B299" s="199" t="s">
        <v>210</v>
      </c>
      <c r="C299" s="200">
        <v>28.59</v>
      </c>
      <c r="D299" s="200">
        <v>28.59</v>
      </c>
      <c r="E299" s="200">
        <f>C299-D299</f>
        <v>0</v>
      </c>
      <c r="F299" s="204">
        <f>E299/C299</f>
        <v>0</v>
      </c>
      <c r="G299" s="197"/>
    </row>
    <row r="300" spans="1:7" ht="15.75" customHeight="1">
      <c r="A300" s="198">
        <v>4</v>
      </c>
      <c r="B300" s="206" t="s">
        <v>89</v>
      </c>
      <c r="C300" s="209">
        <f>SUM(C298:C299)</f>
        <v>28.59</v>
      </c>
      <c r="D300" s="209">
        <f>SUM(D298:D299)</f>
        <v>28.59</v>
      </c>
      <c r="E300" s="200">
        <f>C300-D300</f>
        <v>0</v>
      </c>
      <c r="F300" s="210">
        <f>E300/C300</f>
        <v>0</v>
      </c>
      <c r="G300" s="197"/>
    </row>
    <row r="301" spans="1:6" ht="15.75" customHeight="1">
      <c r="A301" s="33"/>
      <c r="B301" s="124"/>
      <c r="C301" s="86"/>
      <c r="D301" s="86"/>
      <c r="E301" s="66"/>
      <c r="F301" s="39"/>
    </row>
    <row r="302" s="112" customFormat="1" ht="14.25">
      <c r="A302" s="9" t="s">
        <v>214</v>
      </c>
    </row>
    <row r="303" spans="6:8" ht="14.25">
      <c r="F303" s="113"/>
      <c r="G303" s="68" t="s">
        <v>126</v>
      </c>
      <c r="H303" s="188"/>
    </row>
    <row r="304" spans="1:8" ht="57">
      <c r="A304" s="89" t="s">
        <v>213</v>
      </c>
      <c r="B304" s="89" t="s">
        <v>97</v>
      </c>
      <c r="C304" s="89" t="s">
        <v>98</v>
      </c>
      <c r="D304" s="89" t="s">
        <v>99</v>
      </c>
      <c r="E304" s="89" t="s">
        <v>100</v>
      </c>
      <c r="F304" s="89" t="s">
        <v>6</v>
      </c>
      <c r="G304" s="89" t="s">
        <v>92</v>
      </c>
      <c r="H304" s="89" t="s">
        <v>101</v>
      </c>
    </row>
    <row r="305" spans="1:8" ht="14.25">
      <c r="A305" s="126">
        <v>1</v>
      </c>
      <c r="B305" s="126">
        <v>2</v>
      </c>
      <c r="C305" s="126">
        <v>3</v>
      </c>
      <c r="D305" s="126">
        <v>4</v>
      </c>
      <c r="E305" s="126">
        <v>5</v>
      </c>
      <c r="F305" s="126" t="s">
        <v>102</v>
      </c>
      <c r="G305" s="126">
        <v>7</v>
      </c>
      <c r="H305" s="127" t="s">
        <v>103</v>
      </c>
    </row>
    <row r="306" spans="1:8" ht="18" customHeight="1">
      <c r="A306" s="128">
        <f>C297</f>
        <v>28.59</v>
      </c>
      <c r="B306" s="128">
        <f>D300</f>
        <v>28.59</v>
      </c>
      <c r="C306" s="129">
        <f>C131</f>
        <v>3704.57</v>
      </c>
      <c r="D306" s="129">
        <f>(C306*750)/100000</f>
        <v>27.784275</v>
      </c>
      <c r="E306" s="142">
        <v>28.59</v>
      </c>
      <c r="F306" s="129">
        <f>D306-E306</f>
        <v>-0.8057249999999989</v>
      </c>
      <c r="G306" s="118">
        <f>E306/A306</f>
        <v>1</v>
      </c>
      <c r="H306" s="129">
        <f>B306-E306</f>
        <v>0</v>
      </c>
    </row>
    <row r="307" spans="1:8" ht="21" customHeight="1">
      <c r="A307" s="143"/>
      <c r="B307" s="143"/>
      <c r="C307" s="144"/>
      <c r="D307" s="144"/>
      <c r="E307" s="145"/>
      <c r="F307" s="144"/>
      <c r="G307" s="146"/>
      <c r="H307" s="144"/>
    </row>
    <row r="308" spans="1:8" s="133" customFormat="1" ht="12.75">
      <c r="A308" s="226" t="s">
        <v>241</v>
      </c>
      <c r="B308" s="227"/>
      <c r="C308" s="227"/>
      <c r="D308" s="227"/>
      <c r="E308" s="227"/>
      <c r="F308" s="227"/>
      <c r="G308" s="227"/>
      <c r="H308" s="227"/>
    </row>
    <row r="309" spans="1:8" s="133" customFormat="1" ht="14.25" customHeight="1">
      <c r="A309" s="226"/>
      <c r="B309" s="227"/>
      <c r="C309" s="227"/>
      <c r="D309" s="227"/>
      <c r="E309" s="227"/>
      <c r="F309" s="227"/>
      <c r="G309" s="227"/>
      <c r="H309" s="227"/>
    </row>
    <row r="310" spans="1:8" s="133" customFormat="1" ht="12.75">
      <c r="A310" s="228" t="s">
        <v>116</v>
      </c>
      <c r="B310" s="227"/>
      <c r="C310" s="227"/>
      <c r="D310" s="227"/>
      <c r="E310" s="227"/>
      <c r="F310" s="227"/>
      <c r="G310" s="227"/>
      <c r="H310" s="227"/>
    </row>
    <row r="311" spans="1:8" s="133" customFormat="1" ht="12.75">
      <c r="A311" s="228"/>
      <c r="B311" s="227"/>
      <c r="C311" s="227"/>
      <c r="D311" s="227"/>
      <c r="E311" s="227"/>
      <c r="F311" s="227"/>
      <c r="G311" s="227"/>
      <c r="H311" s="227"/>
    </row>
    <row r="312" spans="1:8" s="133" customFormat="1" ht="12.75">
      <c r="A312" s="229" t="s">
        <v>141</v>
      </c>
      <c r="B312" s="227"/>
      <c r="C312" s="227"/>
      <c r="D312" s="227"/>
      <c r="E312" s="227"/>
      <c r="F312" s="227"/>
      <c r="G312" s="227"/>
      <c r="H312" s="227"/>
    </row>
    <row r="313" spans="1:8" s="133" customFormat="1" ht="12.75">
      <c r="A313" s="331" t="s">
        <v>215</v>
      </c>
      <c r="B313" s="331"/>
      <c r="C313" s="331"/>
      <c r="D313" s="331"/>
      <c r="E313" s="331"/>
      <c r="F313" s="227"/>
      <c r="G313" s="227"/>
      <c r="H313" s="227"/>
    </row>
    <row r="314" spans="1:8" s="133" customFormat="1" ht="25.5">
      <c r="A314" s="230" t="s">
        <v>134</v>
      </c>
      <c r="B314" s="230" t="s">
        <v>135</v>
      </c>
      <c r="C314" s="230" t="s">
        <v>136</v>
      </c>
      <c r="D314" s="230" t="s">
        <v>137</v>
      </c>
      <c r="E314" s="230" t="s">
        <v>138</v>
      </c>
      <c r="F314" s="227"/>
      <c r="G314" s="227"/>
      <c r="H314" s="227"/>
    </row>
    <row r="315" spans="1:8" s="133" customFormat="1" ht="12.75">
      <c r="A315" s="332" t="s">
        <v>139</v>
      </c>
      <c r="B315" s="231"/>
      <c r="C315" s="231"/>
      <c r="D315" s="232">
        <v>0</v>
      </c>
      <c r="E315" s="232">
        <v>0</v>
      </c>
      <c r="F315" s="227"/>
      <c r="G315" s="227"/>
      <c r="H315" s="227"/>
    </row>
    <row r="316" spans="1:8" s="133" customFormat="1" ht="12.75">
      <c r="A316" s="332"/>
      <c r="B316" s="231"/>
      <c r="C316" s="231"/>
      <c r="D316" s="233"/>
      <c r="E316" s="233"/>
      <c r="F316" s="227"/>
      <c r="G316" s="227"/>
      <c r="H316" s="227"/>
    </row>
    <row r="317" spans="1:8" s="133" customFormat="1" ht="12.75">
      <c r="A317" s="332"/>
      <c r="B317" s="231"/>
      <c r="C317" s="231"/>
      <c r="D317" s="233">
        <v>0</v>
      </c>
      <c r="E317" s="234">
        <v>0</v>
      </c>
      <c r="F317" s="227"/>
      <c r="G317" s="227"/>
      <c r="H317" s="227"/>
    </row>
    <row r="318" spans="1:8" s="133" customFormat="1" ht="12.75">
      <c r="A318" s="332"/>
      <c r="B318" s="231"/>
      <c r="C318" s="231"/>
      <c r="D318" s="233"/>
      <c r="E318" s="234"/>
      <c r="F318" s="227"/>
      <c r="G318" s="227"/>
      <c r="H318" s="227"/>
    </row>
    <row r="319" spans="1:8" s="133" customFormat="1" ht="13.5" customHeight="1">
      <c r="A319" s="332"/>
      <c r="B319" s="235" t="s">
        <v>140</v>
      </c>
      <c r="C319" s="236"/>
      <c r="D319" s="237">
        <f>SUM(D315:D318)</f>
        <v>0</v>
      </c>
      <c r="E319" s="237">
        <f>SUM(E315:E318)</f>
        <v>0</v>
      </c>
      <c r="F319" s="227"/>
      <c r="G319" s="227" t="s">
        <v>14</v>
      </c>
      <c r="H319" s="227"/>
    </row>
    <row r="320" spans="1:8" s="133" customFormat="1" ht="13.5" customHeight="1">
      <c r="A320" s="228"/>
      <c r="B320" s="227"/>
      <c r="C320" s="227"/>
      <c r="D320" s="227"/>
      <c r="E320" s="227"/>
      <c r="F320" s="227"/>
      <c r="G320" s="227"/>
      <c r="H320" s="227"/>
    </row>
    <row r="321" spans="1:8" s="133" customFormat="1" ht="12.75">
      <c r="A321" s="228"/>
      <c r="B321" s="227"/>
      <c r="C321" s="227"/>
      <c r="D321" s="227"/>
      <c r="E321" s="227"/>
      <c r="F321" s="227"/>
      <c r="G321" s="227"/>
      <c r="H321" s="227"/>
    </row>
    <row r="322" spans="1:8" s="190" customFormat="1" ht="12.75">
      <c r="A322" s="238" t="s">
        <v>142</v>
      </c>
      <c r="B322" s="239"/>
      <c r="C322" s="239"/>
      <c r="D322" s="239"/>
      <c r="E322" s="239"/>
      <c r="F322" s="239"/>
      <c r="G322" s="239"/>
      <c r="H322" s="240"/>
    </row>
    <row r="323" spans="1:8" s="190" customFormat="1" ht="12.75">
      <c r="A323" s="333" t="s">
        <v>106</v>
      </c>
      <c r="B323" s="335" t="s">
        <v>107</v>
      </c>
      <c r="C323" s="336"/>
      <c r="D323" s="320" t="s">
        <v>108</v>
      </c>
      <c r="E323" s="320"/>
      <c r="F323" s="320" t="s">
        <v>109</v>
      </c>
      <c r="G323" s="320"/>
      <c r="H323" s="240"/>
    </row>
    <row r="324" spans="1:8" s="190" customFormat="1" ht="12.75">
      <c r="A324" s="334"/>
      <c r="B324" s="241" t="s">
        <v>110</v>
      </c>
      <c r="C324" s="242" t="s">
        <v>111</v>
      </c>
      <c r="D324" s="243" t="s">
        <v>110</v>
      </c>
      <c r="E324" s="243" t="s">
        <v>111</v>
      </c>
      <c r="F324" s="243" t="s">
        <v>110</v>
      </c>
      <c r="G324" s="243" t="s">
        <v>111</v>
      </c>
      <c r="H324" s="240"/>
    </row>
    <row r="325" spans="1:8" s="190" customFormat="1" ht="12.75">
      <c r="A325" s="244" t="s">
        <v>216</v>
      </c>
      <c r="B325" s="245">
        <v>0</v>
      </c>
      <c r="C325" s="246">
        <v>0</v>
      </c>
      <c r="D325" s="245">
        <v>0</v>
      </c>
      <c r="E325" s="246">
        <v>0</v>
      </c>
      <c r="F325" s="247">
        <v>0</v>
      </c>
      <c r="G325" s="247">
        <v>0</v>
      </c>
      <c r="H325" s="240"/>
    </row>
    <row r="326" spans="1:8" s="190" customFormat="1" ht="12.75">
      <c r="A326" s="248"/>
      <c r="B326" s="239"/>
      <c r="C326" s="239"/>
      <c r="D326" s="239"/>
      <c r="E326" s="239"/>
      <c r="F326" s="239"/>
      <c r="G326" s="239"/>
      <c r="H326" s="240"/>
    </row>
    <row r="327" spans="1:8" s="190" customFormat="1" ht="12.75">
      <c r="A327" s="238" t="s">
        <v>217</v>
      </c>
      <c r="B327" s="239"/>
      <c r="C327" s="239"/>
      <c r="D327" s="239"/>
      <c r="E327" s="239"/>
      <c r="F327" s="239"/>
      <c r="G327" s="239"/>
      <c r="H327" s="240"/>
    </row>
    <row r="328" spans="1:8" s="190" customFormat="1" ht="25.5" customHeight="1">
      <c r="A328" s="328" t="s">
        <v>218</v>
      </c>
      <c r="B328" s="328"/>
      <c r="C328" s="328" t="s">
        <v>219</v>
      </c>
      <c r="D328" s="328"/>
      <c r="E328" s="328" t="s">
        <v>112</v>
      </c>
      <c r="F328" s="328"/>
      <c r="G328" s="239"/>
      <c r="H328" s="240"/>
    </row>
    <row r="329" spans="1:8" s="190" customFormat="1" ht="12.75">
      <c r="A329" s="249" t="s">
        <v>110</v>
      </c>
      <c r="B329" s="249" t="s">
        <v>113</v>
      </c>
      <c r="C329" s="249" t="s">
        <v>110</v>
      </c>
      <c r="D329" s="249" t="s">
        <v>113</v>
      </c>
      <c r="E329" s="249" t="s">
        <v>110</v>
      </c>
      <c r="F329" s="249" t="s">
        <v>114</v>
      </c>
      <c r="G329" s="239"/>
      <c r="H329" s="240" t="s">
        <v>14</v>
      </c>
    </row>
    <row r="330" spans="1:8" s="190" customFormat="1" ht="12.75">
      <c r="A330" s="250">
        <v>1</v>
      </c>
      <c r="B330" s="250">
        <v>2</v>
      </c>
      <c r="C330" s="250">
        <v>3</v>
      </c>
      <c r="D330" s="250">
        <v>4</v>
      </c>
      <c r="E330" s="250">
        <v>5</v>
      </c>
      <c r="F330" s="250">
        <v>6</v>
      </c>
      <c r="G330" s="251"/>
      <c r="H330" s="252"/>
    </row>
    <row r="331" spans="1:8" s="190" customFormat="1" ht="12.75">
      <c r="A331" s="245">
        <v>0</v>
      </c>
      <c r="B331" s="246">
        <v>0</v>
      </c>
      <c r="C331" s="253">
        <v>0</v>
      </c>
      <c r="D331" s="193">
        <v>0</v>
      </c>
      <c r="E331" s="254">
        <v>0</v>
      </c>
      <c r="F331" s="254">
        <v>0</v>
      </c>
      <c r="G331" s="239"/>
      <c r="H331" s="240"/>
    </row>
    <row r="332" spans="1:8" s="190" customFormat="1" ht="12.75">
      <c r="A332" s="255"/>
      <c r="B332" s="256"/>
      <c r="C332" s="257"/>
      <c r="D332" s="257"/>
      <c r="E332" s="258"/>
      <c r="F332" s="259"/>
      <c r="G332" s="260" t="s">
        <v>14</v>
      </c>
      <c r="H332" s="240" t="s">
        <v>14</v>
      </c>
    </row>
    <row r="333" spans="1:8" s="190" customFormat="1" ht="12.75">
      <c r="A333" s="261" t="s">
        <v>115</v>
      </c>
      <c r="B333" s="239"/>
      <c r="C333" s="239"/>
      <c r="D333" s="239" t="s">
        <v>14</v>
      </c>
      <c r="E333" s="239"/>
      <c r="F333" s="239"/>
      <c r="G333" s="239"/>
      <c r="H333" s="240"/>
    </row>
    <row r="334" spans="1:8" s="190" customFormat="1" ht="12.75">
      <c r="A334" s="238"/>
      <c r="B334" s="239"/>
      <c r="C334" s="239"/>
      <c r="D334" s="239"/>
      <c r="E334" s="239"/>
      <c r="F334" s="239"/>
      <c r="G334" s="239"/>
      <c r="H334" s="240"/>
    </row>
    <row r="335" spans="1:8" s="190" customFormat="1" ht="12.75">
      <c r="A335" s="238" t="s">
        <v>131</v>
      </c>
      <c r="B335" s="239"/>
      <c r="C335" s="239"/>
      <c r="D335" s="239"/>
      <c r="E335" s="239"/>
      <c r="F335" s="239"/>
      <c r="G335" s="239"/>
      <c r="H335" s="240"/>
    </row>
    <row r="336" spans="1:8" s="190" customFormat="1" ht="12.75">
      <c r="A336" s="333" t="s">
        <v>106</v>
      </c>
      <c r="B336" s="335" t="s">
        <v>107</v>
      </c>
      <c r="C336" s="336"/>
      <c r="D336" s="320" t="s">
        <v>108</v>
      </c>
      <c r="E336" s="320"/>
      <c r="F336" s="320" t="s">
        <v>109</v>
      </c>
      <c r="G336" s="320"/>
      <c r="H336" s="240"/>
    </row>
    <row r="337" spans="1:8" s="190" customFormat="1" ht="12.75">
      <c r="A337" s="334"/>
      <c r="B337" s="290" t="s">
        <v>110</v>
      </c>
      <c r="C337" s="291" t="s">
        <v>111</v>
      </c>
      <c r="D337" s="288" t="s">
        <v>110</v>
      </c>
      <c r="E337" s="288" t="s">
        <v>111</v>
      </c>
      <c r="F337" s="288" t="s">
        <v>110</v>
      </c>
      <c r="G337" s="288" t="s">
        <v>111</v>
      </c>
      <c r="H337" s="240"/>
    </row>
    <row r="338" spans="1:8" s="190" customFormat="1" ht="12.75">
      <c r="A338" s="300" t="s">
        <v>216</v>
      </c>
      <c r="B338" s="301">
        <v>0</v>
      </c>
      <c r="C338" s="193">
        <v>0</v>
      </c>
      <c r="D338" s="302">
        <v>0</v>
      </c>
      <c r="E338" s="303">
        <v>0</v>
      </c>
      <c r="F338" s="247">
        <f>(B338-D338)/100</f>
        <v>0</v>
      </c>
      <c r="G338" s="247">
        <f>(C338-E338)/100</f>
        <v>0</v>
      </c>
      <c r="H338" s="240"/>
    </row>
    <row r="339" spans="1:8" s="190" customFormat="1" ht="12.75">
      <c r="A339" s="300" t="s">
        <v>237</v>
      </c>
      <c r="B339" s="301">
        <v>1521</v>
      </c>
      <c r="C339" s="193">
        <f>B339*5000/100000</f>
        <v>76.05</v>
      </c>
      <c r="D339" s="302">
        <v>1521</v>
      </c>
      <c r="E339" s="303">
        <v>76.05</v>
      </c>
      <c r="F339" s="247">
        <f>(B339-D339)/100</f>
        <v>0</v>
      </c>
      <c r="G339" s="247">
        <f>(C339-E339)/100</f>
        <v>0</v>
      </c>
      <c r="H339" s="240"/>
    </row>
    <row r="340" spans="1:8" s="190" customFormat="1" ht="12.75">
      <c r="A340" s="248"/>
      <c r="B340" s="239"/>
      <c r="C340" s="239"/>
      <c r="D340" s="239"/>
      <c r="E340" s="239"/>
      <c r="F340" s="239"/>
      <c r="G340" s="239"/>
      <c r="H340" s="240"/>
    </row>
    <row r="341" spans="1:8" s="190" customFormat="1" ht="12.75">
      <c r="A341" s="238" t="s">
        <v>242</v>
      </c>
      <c r="B341" s="239"/>
      <c r="C341" s="239"/>
      <c r="D341" s="239"/>
      <c r="E341" s="239"/>
      <c r="F341" s="239"/>
      <c r="G341" s="239"/>
      <c r="H341" s="240"/>
    </row>
    <row r="342" spans="1:8" s="190" customFormat="1" ht="12.75">
      <c r="A342" s="328" t="s">
        <v>238</v>
      </c>
      <c r="B342" s="328"/>
      <c r="C342" s="328" t="s">
        <v>240</v>
      </c>
      <c r="D342" s="328"/>
      <c r="E342" s="328" t="s">
        <v>112</v>
      </c>
      <c r="F342" s="328"/>
      <c r="G342" s="239"/>
      <c r="H342" s="240"/>
    </row>
    <row r="343" spans="1:8" s="190" customFormat="1" ht="12.75">
      <c r="A343" s="289" t="s">
        <v>110</v>
      </c>
      <c r="B343" s="289" t="s">
        <v>113</v>
      </c>
      <c r="C343" s="289" t="s">
        <v>110</v>
      </c>
      <c r="D343" s="289" t="s">
        <v>113</v>
      </c>
      <c r="E343" s="289" t="s">
        <v>110</v>
      </c>
      <c r="F343" s="289" t="s">
        <v>114</v>
      </c>
      <c r="G343" s="239"/>
      <c r="H343" s="240"/>
    </row>
    <row r="344" spans="1:8" s="190" customFormat="1" ht="12.75">
      <c r="A344" s="250">
        <v>1</v>
      </c>
      <c r="B344" s="250">
        <v>2</v>
      </c>
      <c r="C344" s="250">
        <v>3</v>
      </c>
      <c r="D344" s="250">
        <v>4</v>
      </c>
      <c r="E344" s="250">
        <v>5</v>
      </c>
      <c r="F344" s="250">
        <v>6</v>
      </c>
      <c r="G344" s="251"/>
      <c r="H344" s="252"/>
    </row>
    <row r="345" spans="1:8" s="190" customFormat="1" ht="12.75">
      <c r="A345" s="301">
        <v>0</v>
      </c>
      <c r="B345" s="193">
        <v>0</v>
      </c>
      <c r="C345" s="301">
        <v>0</v>
      </c>
      <c r="D345" s="193">
        <v>0</v>
      </c>
      <c r="E345" s="304">
        <v>0</v>
      </c>
      <c r="F345" s="304">
        <v>0</v>
      </c>
      <c r="G345" s="239" t="s">
        <v>14</v>
      </c>
      <c r="H345" s="239"/>
    </row>
    <row r="346" spans="1:8" s="190" customFormat="1" ht="12.75">
      <c r="A346" s="301" t="s">
        <v>239</v>
      </c>
      <c r="B346" s="193">
        <v>76.05</v>
      </c>
      <c r="C346" s="305">
        <v>0</v>
      </c>
      <c r="D346" s="305">
        <v>0</v>
      </c>
      <c r="E346" s="305">
        <v>0</v>
      </c>
      <c r="F346" s="305">
        <v>0</v>
      </c>
      <c r="G346" s="306"/>
      <c r="H346" s="306"/>
    </row>
    <row r="348" ht="14.25">
      <c r="F348" s="10" t="s">
        <v>14</v>
      </c>
    </row>
  </sheetData>
  <sheetProtection/>
  <mergeCells count="43">
    <mergeCell ref="E328:F328"/>
    <mergeCell ref="F323:G323"/>
    <mergeCell ref="D336:E336"/>
    <mergeCell ref="F336:G336"/>
    <mergeCell ref="A313:E313"/>
    <mergeCell ref="A315:A319"/>
    <mergeCell ref="A336:A337"/>
    <mergeCell ref="B336:C336"/>
    <mergeCell ref="A323:A324"/>
    <mergeCell ref="B323:C323"/>
    <mergeCell ref="A342:B342"/>
    <mergeCell ref="C342:D342"/>
    <mergeCell ref="E342:F342"/>
    <mergeCell ref="A328:B328"/>
    <mergeCell ref="C328:D328"/>
    <mergeCell ref="A65:G65"/>
    <mergeCell ref="A72:F72"/>
    <mergeCell ref="A80:G80"/>
    <mergeCell ref="A87:F87"/>
    <mergeCell ref="E285:F285"/>
    <mergeCell ref="D323:E323"/>
    <mergeCell ref="A290:B290"/>
    <mergeCell ref="A291:G291"/>
    <mergeCell ref="C37:D37"/>
    <mergeCell ref="C38:D38"/>
    <mergeCell ref="C40:D40"/>
    <mergeCell ref="A41:C41"/>
    <mergeCell ref="A42:G42"/>
    <mergeCell ref="A49:H49"/>
    <mergeCell ref="C39:D39"/>
    <mergeCell ref="A57:H57"/>
    <mergeCell ref="A13:B13"/>
    <mergeCell ref="A22:D22"/>
    <mergeCell ref="A27:D27"/>
    <mergeCell ref="A28:D28"/>
    <mergeCell ref="A35:F35"/>
    <mergeCell ref="C36:D36"/>
    <mergeCell ref="A1:H1"/>
    <mergeCell ref="A2:H2"/>
    <mergeCell ref="A3:H3"/>
    <mergeCell ref="A5:H5"/>
    <mergeCell ref="A7:H7"/>
    <mergeCell ref="A9:H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78" r:id="rId4"/>
  <rowBreaks count="6" manualBreakCount="6">
    <brk id="56" max="7" man="1"/>
    <brk id="101" max="7" man="1"/>
    <brk id="153" max="7" man="1"/>
    <brk id="200" max="7" man="1"/>
    <brk id="258" max="7" man="1"/>
    <brk id="290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9"/>
  <sheetViews>
    <sheetView zoomScalePageLayoutView="0" workbookViewId="0" topLeftCell="A1">
      <selection activeCell="A3" sqref="A3:B19"/>
    </sheetView>
  </sheetViews>
  <sheetFormatPr defaultColWidth="9.140625" defaultRowHeight="12.75"/>
  <sheetData>
    <row r="3" spans="1:2" ht="12.75">
      <c r="A3" s="292" t="s">
        <v>220</v>
      </c>
      <c r="B3" s="293">
        <v>10</v>
      </c>
    </row>
    <row r="4" spans="1:2" ht="12.75">
      <c r="A4" s="292" t="s">
        <v>221</v>
      </c>
      <c r="B4" s="294">
        <v>9.6</v>
      </c>
    </row>
    <row r="5" spans="1:2" ht="25.5">
      <c r="A5" s="292" t="s">
        <v>222</v>
      </c>
      <c r="B5" s="294">
        <v>9.7</v>
      </c>
    </row>
    <row r="6" spans="1:2" ht="25.5">
      <c r="A6" s="295" t="s">
        <v>223</v>
      </c>
      <c r="B6" s="296">
        <v>9.2</v>
      </c>
    </row>
    <row r="7" spans="1:2" ht="25.5">
      <c r="A7" s="295" t="s">
        <v>224</v>
      </c>
      <c r="B7" s="296">
        <v>10</v>
      </c>
    </row>
    <row r="8" spans="1:2" ht="25.5">
      <c r="A8" s="295" t="s">
        <v>225</v>
      </c>
      <c r="B8" s="296">
        <v>9.3</v>
      </c>
    </row>
    <row r="9" spans="1:2" ht="25.5">
      <c r="A9" s="295" t="s">
        <v>226</v>
      </c>
      <c r="B9" s="296">
        <v>8.3</v>
      </c>
    </row>
    <row r="10" spans="1:2" ht="12.75">
      <c r="A10" s="295" t="s">
        <v>227</v>
      </c>
      <c r="B10" s="296">
        <v>9.9</v>
      </c>
    </row>
    <row r="11" spans="1:2" ht="25.5">
      <c r="A11" s="295" t="s">
        <v>228</v>
      </c>
      <c r="B11" s="296">
        <v>4.5</v>
      </c>
    </row>
    <row r="12" spans="1:2" ht="25.5">
      <c r="A12" s="295" t="s">
        <v>229</v>
      </c>
      <c r="B12" s="296">
        <v>10</v>
      </c>
    </row>
    <row r="13" spans="1:2" ht="12.75">
      <c r="A13" s="295" t="s">
        <v>230</v>
      </c>
      <c r="B13" s="296">
        <v>9.9</v>
      </c>
    </row>
    <row r="14" spans="1:2" ht="25.5">
      <c r="A14" s="295" t="s">
        <v>231</v>
      </c>
      <c r="B14" s="296">
        <v>10</v>
      </c>
    </row>
    <row r="15" spans="1:2" ht="25.5">
      <c r="A15" s="295" t="s">
        <v>232</v>
      </c>
      <c r="B15" s="297">
        <v>10</v>
      </c>
    </row>
    <row r="16" spans="1:2" ht="25.5">
      <c r="A16" s="295" t="s">
        <v>233</v>
      </c>
      <c r="B16" s="296">
        <v>9.8</v>
      </c>
    </row>
    <row r="17" spans="1:2" ht="25.5">
      <c r="A17" s="295" t="s">
        <v>234</v>
      </c>
      <c r="B17" s="294">
        <v>9.9</v>
      </c>
    </row>
    <row r="18" spans="1:2" ht="25.5">
      <c r="A18" s="295" t="s">
        <v>235</v>
      </c>
      <c r="B18" s="294">
        <v>9.9</v>
      </c>
    </row>
    <row r="19" spans="1:2" ht="12.75">
      <c r="A19" s="295" t="s">
        <v>236</v>
      </c>
      <c r="B19" s="294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2018-05-10T09:34:08Z</cp:lastPrinted>
  <dcterms:created xsi:type="dcterms:W3CDTF">2013-03-29T17:24:29Z</dcterms:created>
  <dcterms:modified xsi:type="dcterms:W3CDTF">2018-05-14T08:20:11Z</dcterms:modified>
  <cp:category/>
  <cp:version/>
  <cp:contentType/>
  <cp:contentStatus/>
</cp:coreProperties>
</file>